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roposition" sheetId="1" r:id="rId1"/>
    <sheet name="Feuil1" sheetId="2" r:id="rId2"/>
  </sheets>
  <definedNames>
    <definedName name="_xlfn.COUNTIFS" hidden="1">#NAME?</definedName>
    <definedName name="_xlnm.Print_Titles" localSheetId="0">'Proposition'!$1:$2</definedName>
  </definedNames>
  <calcPr fullCalcOnLoad="1"/>
</workbook>
</file>

<file path=xl/comments1.xml><?xml version="1.0" encoding="utf-8"?>
<comments xmlns="http://schemas.openxmlformats.org/spreadsheetml/2006/main">
  <authors>
    <author>Christian</author>
  </authors>
  <commentList>
    <comment ref="R149" authorId="0">
      <text>
        <r>
          <rPr>
            <b/>
            <sz val="9"/>
            <rFont val="Tahoma"/>
            <family val="2"/>
          </rPr>
          <t>Sans Coupe de Marque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<sst xmlns="http://schemas.openxmlformats.org/spreadsheetml/2006/main" count="1287" uniqueCount="427">
  <si>
    <t>Voiture</t>
  </si>
  <si>
    <t>WRC</t>
  </si>
  <si>
    <t>G/</t>
  </si>
  <si>
    <t>C</t>
  </si>
  <si>
    <t>Prior.  Pilote</t>
  </si>
  <si>
    <t>1er Conducteur</t>
  </si>
  <si>
    <t>2ème Conducteur</t>
  </si>
  <si>
    <t>N°</t>
  </si>
  <si>
    <t>type inscriptions</t>
  </si>
  <si>
    <t>Engagés au Championnat</t>
  </si>
  <si>
    <t>départ toutes les</t>
  </si>
  <si>
    <t>Groupe A</t>
  </si>
  <si>
    <t xml:space="preserve"> Gr A</t>
  </si>
  <si>
    <t xml:space="preserve"> Gr FA</t>
  </si>
  <si>
    <t>A/8</t>
  </si>
  <si>
    <t>A/7</t>
  </si>
  <si>
    <t>A/6</t>
  </si>
  <si>
    <t>A/5</t>
  </si>
  <si>
    <t xml:space="preserve"> nombre total  Gr A &amp; FA</t>
  </si>
  <si>
    <t>Groupe N</t>
  </si>
  <si>
    <t xml:space="preserve"> Gr N</t>
  </si>
  <si>
    <t xml:space="preserve"> Gr FN</t>
  </si>
  <si>
    <t>N/4</t>
  </si>
  <si>
    <t>N/3</t>
  </si>
  <si>
    <t>N/2</t>
  </si>
  <si>
    <t>N/1</t>
  </si>
  <si>
    <t>nombre total Gr N &amp; FN</t>
  </si>
  <si>
    <t>Groupe F 2000</t>
  </si>
  <si>
    <t>F2/14</t>
  </si>
  <si>
    <t>F2/13</t>
  </si>
  <si>
    <t>F2/12</t>
  </si>
  <si>
    <t>F2/11</t>
  </si>
  <si>
    <t>nombre total F 2000</t>
  </si>
  <si>
    <t>GT/10</t>
  </si>
  <si>
    <t>GT/9</t>
  </si>
  <si>
    <t>nombre total GT de Série</t>
  </si>
  <si>
    <t>nombre total</t>
  </si>
  <si>
    <t>Champio. Trophée</t>
  </si>
  <si>
    <t>marquage   turbo</t>
  </si>
  <si>
    <t>heure de convocation aux vérifications techniques</t>
  </si>
  <si>
    <t>heures de convocation</t>
  </si>
  <si>
    <t>Total Coupes de Marque</t>
  </si>
  <si>
    <t>vérifs</t>
  </si>
  <si>
    <t>Voitures FIA "valides"</t>
  </si>
  <si>
    <t xml:space="preserve"> Coupes de Marque</t>
  </si>
  <si>
    <t>Voitrues FIA hors Coupe de Marque</t>
  </si>
  <si>
    <t>pourcentage</t>
  </si>
  <si>
    <r>
      <t>Voitrues jusqu'à 1600 cm</t>
    </r>
    <r>
      <rPr>
        <b/>
        <vertAlign val="superscript"/>
        <sz val="10"/>
        <rFont val="Tahoma"/>
        <family val="2"/>
      </rPr>
      <t>3</t>
    </r>
  </si>
  <si>
    <t>propo.  ordre de départ</t>
  </si>
  <si>
    <t>Concurrent</t>
  </si>
  <si>
    <t>A7K</t>
  </si>
  <si>
    <t>A6K</t>
  </si>
  <si>
    <t>A5K</t>
  </si>
  <si>
    <t>R3</t>
  </si>
  <si>
    <t>R2</t>
  </si>
  <si>
    <t>Groupe R</t>
  </si>
  <si>
    <t xml:space="preserve"> nombre total  Gr R</t>
  </si>
  <si>
    <t>Type</t>
  </si>
  <si>
    <t>Nat</t>
  </si>
  <si>
    <t>Systèmes Promo</t>
  </si>
  <si>
    <t>Groupe GT +</t>
  </si>
  <si>
    <t>nombre total GT +</t>
  </si>
  <si>
    <t>Groupe GT de Série</t>
  </si>
  <si>
    <t>Engagés au Trophée Michelin</t>
  </si>
  <si>
    <t>Engagés au Championnat Junior</t>
  </si>
  <si>
    <t>R4</t>
  </si>
  <si>
    <t>N2 Serie</t>
  </si>
  <si>
    <t>GT+/15</t>
  </si>
  <si>
    <t>Voitures soumises à la limitation pneus</t>
  </si>
  <si>
    <t>Voitures soumises enregistrement pneumatiques</t>
  </si>
  <si>
    <t>Engagés 208 Rally Cup</t>
  </si>
  <si>
    <t>R2J</t>
  </si>
  <si>
    <t>R1</t>
  </si>
  <si>
    <t xml:space="preserve">total </t>
  </si>
  <si>
    <t>nombre total RGT</t>
  </si>
  <si>
    <t>RGT/16</t>
  </si>
  <si>
    <t>RC4</t>
  </si>
  <si>
    <t>RC5</t>
  </si>
  <si>
    <t>Engagés au Championnat 2RM</t>
  </si>
  <si>
    <t>Engagés au Championnat Féminin</t>
  </si>
  <si>
    <t>Engagés Clio Trophy France</t>
  </si>
  <si>
    <t>Shakedown</t>
  </si>
  <si>
    <t>RC3</t>
  </si>
  <si>
    <t>R2Kit</t>
  </si>
  <si>
    <t>R5/RC2</t>
  </si>
  <si>
    <t>Groupe RGT</t>
  </si>
  <si>
    <t>A7S</t>
  </si>
  <si>
    <t>Engagés au Trophée Alpine Elf Rally France</t>
  </si>
  <si>
    <t>Engagés au Challenge Philippe Bugalski</t>
  </si>
  <si>
    <t>jeudi 23 sept</t>
  </si>
  <si>
    <t>BONATO Yoann</t>
  </si>
  <si>
    <t>BOULLOUD Benjamin</t>
  </si>
  <si>
    <t>R</t>
  </si>
  <si>
    <t>R5</t>
  </si>
  <si>
    <t>CF</t>
  </si>
  <si>
    <t>GIORDANO Quentin</t>
  </si>
  <si>
    <t>PARENT Kevin</t>
  </si>
  <si>
    <t>CF TM</t>
  </si>
  <si>
    <t>CAMILLI Eric</t>
  </si>
  <si>
    <t>BURESI François Xavier</t>
  </si>
  <si>
    <t>Citroën C3</t>
  </si>
  <si>
    <t>WAGNER William</t>
  </si>
  <si>
    <t>MILLET Kevin</t>
  </si>
  <si>
    <t>ROCHE Pierre</t>
  </si>
  <si>
    <t>ROUILLARD Patrick</t>
  </si>
  <si>
    <t>ZAZURCA Gulihem</t>
  </si>
  <si>
    <t>Skoda Fabia</t>
  </si>
  <si>
    <t>MAUFFREY Eric</t>
  </si>
  <si>
    <t>BRONNER Kevin</t>
  </si>
  <si>
    <t>LAPOUILLE Hugues</t>
  </si>
  <si>
    <t>DEVIENNE Philippe</t>
  </si>
  <si>
    <t>DESPOIS Fabien</t>
  </si>
  <si>
    <t>DESPOIS Jérôme</t>
  </si>
  <si>
    <t>TM</t>
  </si>
  <si>
    <t>BUREAU Thierry</t>
  </si>
  <si>
    <t>BUREAU Marius</t>
  </si>
  <si>
    <t/>
  </si>
  <si>
    <t>STIEVENART Nyls</t>
  </si>
  <si>
    <t xml:space="preserve"> </t>
  </si>
  <si>
    <t>CUOQ Jean-Marie</t>
  </si>
  <si>
    <t>VALLON Eric</t>
  </si>
  <si>
    <t>FA</t>
  </si>
  <si>
    <t>8W</t>
  </si>
  <si>
    <t>PUSTELNIK Stéphane</t>
  </si>
  <si>
    <t>Citroën DS3 WRC</t>
  </si>
  <si>
    <t>A</t>
  </si>
  <si>
    <t>PH SPORT By Minerva Oil</t>
  </si>
  <si>
    <t>PH SPORT By GT2i</t>
  </si>
  <si>
    <t xml:space="preserve">CHL SPORT AUTO </t>
  </si>
  <si>
    <t xml:space="preserve">Team FJ </t>
  </si>
  <si>
    <t>Sarrazin Motorsport</t>
  </si>
  <si>
    <t>ROBERT Cédric</t>
  </si>
  <si>
    <t>DUVAL Matthieu</t>
  </si>
  <si>
    <t>RGT</t>
  </si>
  <si>
    <t>CF 2RM TM</t>
  </si>
  <si>
    <t>Team Bonneton HDG</t>
  </si>
  <si>
    <t>SAUNIER Julien</t>
  </si>
  <si>
    <t>VAUCLARE Frédéric</t>
  </si>
  <si>
    <t xml:space="preserve">CF 2RM </t>
  </si>
  <si>
    <t>TA</t>
  </si>
  <si>
    <t>Sébastien Loeb Racing  BARDAHL</t>
  </si>
  <si>
    <t>HERNANDEZ Nicolas</t>
  </si>
  <si>
    <t>CF 2RM</t>
  </si>
  <si>
    <t>ROCHE Jean-Luc</t>
  </si>
  <si>
    <t xml:space="preserve">CT 2RM </t>
  </si>
  <si>
    <t>PRINZIE Stefaan</t>
  </si>
  <si>
    <t>JAUDEL Thomas</t>
  </si>
  <si>
    <t>BACLE Olivier</t>
  </si>
  <si>
    <t>BECT Fabrice</t>
  </si>
  <si>
    <t>MICHAL Arnaud</t>
  </si>
  <si>
    <t>CIVADE Michel</t>
  </si>
  <si>
    <t>POMARES Régis</t>
  </si>
  <si>
    <t>COSSON Anthony</t>
  </si>
  <si>
    <t>DUBOS Edouard</t>
  </si>
  <si>
    <t>Porsche 911 GT3 Cup</t>
  </si>
  <si>
    <t>GT+</t>
  </si>
  <si>
    <t>LEFEBVRE Stéphane</t>
  </si>
  <si>
    <t>DE TURCKHEIM Gilles</t>
  </si>
  <si>
    <t>FOTIA Anthony</t>
  </si>
  <si>
    <t>SIRUGUE Didier</t>
  </si>
  <si>
    <t>Renault Clio RS Line</t>
  </si>
  <si>
    <t>DUPONT Maxence</t>
  </si>
  <si>
    <t>MERLEVEDE Ghislain</t>
  </si>
  <si>
    <t>CFF 2RM TM</t>
  </si>
  <si>
    <t>RUMEAU Sarah</t>
  </si>
  <si>
    <t>Opel Corsa GS Line</t>
  </si>
  <si>
    <t>BARAT Franck</t>
  </si>
  <si>
    <t>SORNAIS Romain</t>
  </si>
  <si>
    <t>CTF</t>
  </si>
  <si>
    <t>BAZIRET Julien</t>
  </si>
  <si>
    <t>BLONDEL LA ROUGERY Bertrand</t>
  </si>
  <si>
    <t>RAFAELLI Yoann</t>
  </si>
  <si>
    <t>CANIVENQ Guillaume</t>
  </si>
  <si>
    <t>DUMAS Bastien</t>
  </si>
  <si>
    <t>CHAUFFRAY Thomas</t>
  </si>
  <si>
    <t>DI FANTE Romain</t>
  </si>
  <si>
    <t>CHIAPPE Patrick</t>
  </si>
  <si>
    <t>CFF 2RM</t>
  </si>
  <si>
    <t>FOSTIER Romain</t>
  </si>
  <si>
    <t>FRAYMOUTH François</t>
  </si>
  <si>
    <t>FELICELLI Romain</t>
  </si>
  <si>
    <t>GAUME Thomas</t>
  </si>
  <si>
    <t>GAUDARD Armand</t>
  </si>
  <si>
    <t>HAMARD Anthony</t>
  </si>
  <si>
    <t>COUPE Ludovic</t>
  </si>
  <si>
    <t>JUIF Styve</t>
  </si>
  <si>
    <t>BIEGALKE Maxime</t>
  </si>
  <si>
    <t>MAGNOU Patrick</t>
  </si>
  <si>
    <t>VILANOVA Anthony</t>
  </si>
  <si>
    <t>PINHEIRO Karl</t>
  </si>
  <si>
    <t>RAMBAUD Sébastien</t>
  </si>
  <si>
    <t>FEBVRE Nicolas</t>
  </si>
  <si>
    <t>RENSONNET Tom</t>
  </si>
  <si>
    <t>HERMAN  Renaud</t>
  </si>
  <si>
    <t>SARHY Jérémy</t>
  </si>
  <si>
    <t>VILMOT Maxime</t>
  </si>
  <si>
    <t>STIRLING Benjamin</t>
  </si>
  <si>
    <t>TREVILLY Charley</t>
  </si>
  <si>
    <t>DODARD Corentin</t>
  </si>
  <si>
    <t>BANGUI Nazin</t>
  </si>
  <si>
    <t>AUGE Valentin</t>
  </si>
  <si>
    <t>Peugeot 208 Rally 4</t>
  </si>
  <si>
    <t>208RC</t>
  </si>
  <si>
    <t>CFF</t>
  </si>
  <si>
    <t>FRANCESCHI Mathieu</t>
  </si>
  <si>
    <t>GANY Rehane</t>
  </si>
  <si>
    <t>LE FLOCH Franck</t>
  </si>
  <si>
    <t>LOUVEL Hugo</t>
  </si>
  <si>
    <t>VILLANI Jean-René</t>
  </si>
  <si>
    <t>LUCAS Calvin</t>
  </si>
  <si>
    <t>MARGAILLAN Hugo</t>
  </si>
  <si>
    <t>BOUCHONNEAU Florian</t>
  </si>
  <si>
    <t>SILVESTRE Corentin</t>
  </si>
  <si>
    <t>Ford Fiesta</t>
  </si>
  <si>
    <t>CALLEA Térence</t>
  </si>
  <si>
    <t>MAILLEFERT Alexis</t>
  </si>
  <si>
    <t>CELLIER Thibaut</t>
  </si>
  <si>
    <t>BRUYERE Kevin</t>
  </si>
  <si>
    <t>CHATILLON Mattéo</t>
  </si>
  <si>
    <t>RICOU Brice</t>
  </si>
  <si>
    <t>CONSTANT  Louis</t>
  </si>
  <si>
    <t>MARTINI Maxime</t>
  </si>
  <si>
    <t>DEYGAS Victor</t>
  </si>
  <si>
    <t>MYR Louis</t>
  </si>
  <si>
    <t>TODESCHINI Florent</t>
  </si>
  <si>
    <t>BARRAL Florian</t>
  </si>
  <si>
    <t>FILIPPI Eric</t>
  </si>
  <si>
    <t>MAZOTTI Francis</t>
  </si>
  <si>
    <t>Renault Clio RS T</t>
  </si>
  <si>
    <t>MEUNIER Alexandre</t>
  </si>
  <si>
    <t>Citroën DS3</t>
  </si>
  <si>
    <t>EMERIAU Hervé</t>
  </si>
  <si>
    <t>RIVALS Baptiste</t>
  </si>
  <si>
    <t>Renault Clio R3 Max</t>
  </si>
  <si>
    <t>GAUTIER Arnaud</t>
  </si>
  <si>
    <t>DUBOS Morgan</t>
  </si>
  <si>
    <t>LOBRY Mickaël</t>
  </si>
  <si>
    <t>PARADE Gaëtan</t>
  </si>
  <si>
    <t>Mitsubishi Lancer Evo X</t>
  </si>
  <si>
    <t>Subaru Impreza STI</t>
  </si>
  <si>
    <t>HUGER Michel</t>
  </si>
  <si>
    <t>JAGOT Brian</t>
  </si>
  <si>
    <t>FN</t>
  </si>
  <si>
    <t>LEGRAND Francis</t>
  </si>
  <si>
    <t xml:space="preserve">LEGRAND Martin </t>
  </si>
  <si>
    <t>F2</t>
  </si>
  <si>
    <t>ROUX Alexandre</t>
  </si>
  <si>
    <t>RATEAU Flavien</t>
  </si>
  <si>
    <t>Peugeot 206</t>
  </si>
  <si>
    <t>BREGEON Julien</t>
  </si>
  <si>
    <t>COMMERE Yann</t>
  </si>
  <si>
    <t>PALENI David</t>
  </si>
  <si>
    <t xml:space="preserve">Citroën C2 </t>
  </si>
  <si>
    <t>DEMAUX Mickael</t>
  </si>
  <si>
    <t>KUBICKI Frédéric</t>
  </si>
  <si>
    <t>Citroën C2 R2 Max</t>
  </si>
  <si>
    <t>MAHIER Sylvain</t>
  </si>
  <si>
    <t>MAHIER Daniel</t>
  </si>
  <si>
    <t>Peugeot 208 VTI</t>
  </si>
  <si>
    <t>ROUSSEL Mickaël</t>
  </si>
  <si>
    <t>BELLENGIER Ludovic</t>
  </si>
  <si>
    <t>Opel Adam</t>
  </si>
  <si>
    <t>FR</t>
  </si>
  <si>
    <t>Renault Clio Ragnotti</t>
  </si>
  <si>
    <t>JOLLY Antoine</t>
  </si>
  <si>
    <t>Citroën Saxo VTS</t>
  </si>
  <si>
    <t>ROUSSEAU Jean-Michel</t>
  </si>
  <si>
    <t>FERRAND Cyril</t>
  </si>
  <si>
    <t>MASLAG Tom</t>
  </si>
  <si>
    <t>Peugeot 106 XSI</t>
  </si>
  <si>
    <t>LECLERCQ Didier</t>
  </si>
  <si>
    <t>DESCHAMPS Sébastien</t>
  </si>
  <si>
    <t>Porsche 911 GT3</t>
  </si>
  <si>
    <t>GT</t>
  </si>
  <si>
    <t>MAUDUIT Eric</t>
  </si>
  <si>
    <t>HERBELIN Christophe</t>
  </si>
  <si>
    <t>LECUYER Guillaume</t>
  </si>
  <si>
    <t>TOUVRON Christopher</t>
  </si>
  <si>
    <t>BLONDEL Sébastien</t>
  </si>
  <si>
    <t>BLONDEL Nicolas</t>
  </si>
  <si>
    <t>Renault Clio RS</t>
  </si>
  <si>
    <t>AVEZ Erwan</t>
  </si>
  <si>
    <t>AVEZ Malween</t>
  </si>
  <si>
    <t>CHARLES Dimitri</t>
  </si>
  <si>
    <t>BRUNET Jean-Marie</t>
  </si>
  <si>
    <t>LASNIER Hervé</t>
  </si>
  <si>
    <t>FOULON Nicolas</t>
  </si>
  <si>
    <t>EVIN Frédéric</t>
  </si>
  <si>
    <t>Peugeot 207 RC</t>
  </si>
  <si>
    <t>VINCENT Patrice</t>
  </si>
  <si>
    <t>Seat Léon Cupra</t>
  </si>
  <si>
    <t>LACOUTURE Yannick</t>
  </si>
  <si>
    <t>ALIGANT Romain</t>
  </si>
  <si>
    <t>BMW 318 Compact</t>
  </si>
  <si>
    <t>DUCHESNE Anthony</t>
  </si>
  <si>
    <t>EUDELINE Charly</t>
  </si>
  <si>
    <t>Renault Clio 3 RS</t>
  </si>
  <si>
    <t>PINSON Roland</t>
  </si>
  <si>
    <t>BESNARD Gaylord</t>
  </si>
  <si>
    <t>BERNARDEAU Julien</t>
  </si>
  <si>
    <t>ANTIGNY  Maxime</t>
  </si>
  <si>
    <t>ROLLIER Samuel</t>
  </si>
  <si>
    <t>GOURDET Thomas</t>
  </si>
  <si>
    <t>ROUMEGIERAS Gilles</t>
  </si>
  <si>
    <t>Honda Intégra</t>
  </si>
  <si>
    <t>LEBLOND Fabien</t>
  </si>
  <si>
    <t>Honda Civic</t>
  </si>
  <si>
    <t>AUGER Richard</t>
  </si>
  <si>
    <t>PICHON Bastien</t>
  </si>
  <si>
    <t>BARBOSA Christian</t>
  </si>
  <si>
    <t>CHARIOT René</t>
  </si>
  <si>
    <t>DANGEUL Damien</t>
  </si>
  <si>
    <t>DUPAS Pierrick</t>
  </si>
  <si>
    <t>LUCAS Christophe</t>
  </si>
  <si>
    <t>MARILLEAU Yohann</t>
  </si>
  <si>
    <t>MARTIN Frédéric</t>
  </si>
  <si>
    <t>VINCELOT Pascal</t>
  </si>
  <si>
    <t>Peugeot 205 GTI</t>
  </si>
  <si>
    <t>SEDILLEAU Fabien</t>
  </si>
  <si>
    <t>SEDILLEAU Nathan</t>
  </si>
  <si>
    <t>VESVRE Stéphane</t>
  </si>
  <si>
    <t>GILLARD Tanguy</t>
  </si>
  <si>
    <t>LOBREAU Benoît</t>
  </si>
  <si>
    <t>GARRET Damien</t>
  </si>
  <si>
    <t xml:space="preserve">BLAYON Jean </t>
  </si>
  <si>
    <t>N</t>
  </si>
  <si>
    <t>2S</t>
  </si>
  <si>
    <t>CFJ 2RM</t>
  </si>
  <si>
    <t>1'</t>
  </si>
  <si>
    <t>2'</t>
  </si>
  <si>
    <t>Turbo</t>
  </si>
  <si>
    <t>Subaru Impreza WRX STI</t>
  </si>
  <si>
    <t>X</t>
  </si>
  <si>
    <t>Volkswagen Polo GTI</t>
  </si>
  <si>
    <t xml:space="preserve">Skoda Fabia </t>
  </si>
  <si>
    <t>Citroën C4 WRC</t>
  </si>
  <si>
    <t>Peugeot 106 S16</t>
  </si>
  <si>
    <t>FRA</t>
  </si>
  <si>
    <t>BEL</t>
  </si>
  <si>
    <t>DALMASSO Pauline</t>
  </si>
  <si>
    <t>DUPUY Margot</t>
  </si>
  <si>
    <t>♥ ROCHE Martine</t>
  </si>
  <si>
    <t>♥ PUSTELNIK Léa</t>
  </si>
  <si>
    <t>♥ MELOCCO Candice</t>
  </si>
  <si>
    <t>♥ ROBIN Alexandra</t>
  </si>
  <si>
    <t>♥ VERMEULEN Sharon</t>
  </si>
  <si>
    <t>♥ CHAUFFRAY Pauline</t>
  </si>
  <si>
    <t>♥ ABCHICHE Ophélie</t>
  </si>
  <si>
    <t>♥ WEHREY Florence</t>
  </si>
  <si>
    <t>♥ LAVAL Delphine</t>
  </si>
  <si>
    <t>♥ CHAMBELLAND Clio</t>
  </si>
  <si>
    <t>♥ FILIPE Sarah</t>
  </si>
  <si>
    <t>♥ MARSAULT Laëtitia</t>
  </si>
  <si>
    <t>♥ BAUD Lucie</t>
  </si>
  <si>
    <t>♥ HOURY Amandine</t>
  </si>
  <si>
    <t>♥ CURCIO  Fiona</t>
  </si>
  <si>
    <t>♥ CHARLES Mélodie</t>
  </si>
  <si>
    <t>♥ FLAJOLET Camille</t>
  </si>
  <si>
    <t>♥ TOUSSAINT Léa</t>
  </si>
  <si>
    <t>♥ ARRIVE Amélie</t>
  </si>
  <si>
    <t>♥ DE CARLI Coralie</t>
  </si>
  <si>
    <t>♥ PERRINAUD Maëva</t>
  </si>
  <si>
    <t>♥ DUCHAINE Eloïse</t>
  </si>
  <si>
    <t>COMPOZIEUX Pauline</t>
  </si>
  <si>
    <t>♥ CHAMBROY Floriane</t>
  </si>
  <si>
    <t>♥ ROUX Stacie</t>
  </si>
  <si>
    <t>♥ CHAIGNE Ophélia</t>
  </si>
  <si>
    <t>♥ CHAUVEAU Sophie</t>
  </si>
  <si>
    <t>♥ BOUTY Vanessa</t>
  </si>
  <si>
    <t>♥ PERRINAUD Emilie</t>
  </si>
  <si>
    <t>♥ BOUCLET Jennifer</t>
  </si>
  <si>
    <t>♥ GIRAUD Catherine</t>
  </si>
  <si>
    <t>♥ BESSON  Julie</t>
  </si>
  <si>
    <t>♥ DALMASSO Pauline</t>
  </si>
  <si>
    <t>♥ DUPUY Margot</t>
  </si>
  <si>
    <t>♥ RUMEAU Sarah</t>
  </si>
  <si>
    <t>♥ AMBLARD Julie</t>
  </si>
  <si>
    <t>CHL SPORT AUTO</t>
  </si>
  <si>
    <t>AYMARD Lucas</t>
  </si>
  <si>
    <t>AYMARD BOUIX Sandrine</t>
  </si>
  <si>
    <t>Alpine A110</t>
  </si>
  <si>
    <t>Mitsubishi Lancer Evo VI</t>
  </si>
  <si>
    <t>Peugeot 306 S16</t>
  </si>
  <si>
    <t xml:space="preserve">Renault Clio RS </t>
  </si>
  <si>
    <t>18 h 40</t>
  </si>
  <si>
    <t>16 h 20</t>
  </si>
  <si>
    <t>17 h 20</t>
  </si>
  <si>
    <t>16 h 40</t>
  </si>
  <si>
    <t>18 h 20</t>
  </si>
  <si>
    <t>17 h 00</t>
  </si>
  <si>
    <t>19 h 20</t>
  </si>
  <si>
    <t>19 h 00</t>
  </si>
  <si>
    <t>VANSON Tom</t>
  </si>
  <si>
    <t>16 h 00</t>
  </si>
  <si>
    <t>18 h 00</t>
  </si>
  <si>
    <t>17 h 40</t>
  </si>
  <si>
    <t>MOREAU Martial</t>
  </si>
  <si>
    <t>FUMAL Armand</t>
  </si>
  <si>
    <t>♥ VIANO Allison</t>
  </si>
  <si>
    <t>BESSON  Julie</t>
  </si>
  <si>
    <t>MUNSTER Charles</t>
  </si>
  <si>
    <t>PASCAUD Loris</t>
  </si>
  <si>
    <t>LUX</t>
  </si>
  <si>
    <t>DHAENE Lander</t>
  </si>
  <si>
    <t>GODARD Ludovic</t>
  </si>
  <si>
    <t>GILLIOT Franck</t>
  </si>
  <si>
    <t>DARMEZIN Lucas</t>
  </si>
  <si>
    <t>MAHINC Enzo</t>
  </si>
  <si>
    <t>♥ DEMEESTERE Justine</t>
  </si>
  <si>
    <t>ROCHE Yannick</t>
  </si>
  <si>
    <t>LOPES Guillaume</t>
  </si>
  <si>
    <t>DUBRAY Jonathan</t>
  </si>
  <si>
    <t>Renault Mégane</t>
  </si>
  <si>
    <t>DEBOVE Jean-Luc</t>
  </si>
  <si>
    <t>MALFOY Andy</t>
  </si>
  <si>
    <t>Hyundai i20</t>
  </si>
  <si>
    <t>♥ VIVIEN Héloïse</t>
  </si>
  <si>
    <t>BRION Geoffrey</t>
  </si>
  <si>
    <t>16 h 30</t>
  </si>
  <si>
    <t>16 h 45</t>
  </si>
  <si>
    <t>17 h 15</t>
  </si>
  <si>
    <t>17 h 30</t>
  </si>
  <si>
    <t>17 h 45</t>
  </si>
  <si>
    <t>18 h 30</t>
  </si>
  <si>
    <t>18 h 45</t>
  </si>
  <si>
    <t>18 h 15</t>
  </si>
  <si>
    <t>Championnat de France des Rallyes 2021                                                                                                                                               24ème Rallye Cœur de France - Cenre Val de Loire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</si>
</sst>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#\ &quot;H&quot;"/>
    <numFmt numFmtId="175" formatCode="0.0"/>
    <numFmt numFmtId="176" formatCode="dd/mm"/>
    <numFmt numFmtId="177" formatCode="00/00"/>
    <numFmt numFmtId="178" formatCode="h:mm"/>
    <numFmt numFmtId="179" formatCode="&quot;Vrai&quot;;&quot;Vrai&quot;;&quot;Faux&quot;"/>
    <numFmt numFmtId="180" formatCode="&quot;Actif&quot;;&quot;Actif&quot;;&quot;Inactif&quot;"/>
    <numFmt numFmtId="181" formatCode="##&quot; h &quot;##"/>
    <numFmt numFmtId="182" formatCode="_-* #,##0.0\ _€_-;\-* #,##0.0\ _€_-;_-* &quot;-&quot;??\ _€_-;_-@_-"/>
    <numFmt numFmtId="183" formatCode="_-* #,##0\ _€_-;\-* #,##0\ _€_-;_-* &quot;-&quot;??\ _€_-;_-@_-"/>
    <numFmt numFmtId="184" formatCode="_-* #,##0.000\ _€_-;\-* #,##0.000\ _€_-;_-* &quot;-&quot;??\ _€_-;_-@_-"/>
    <numFmt numFmtId="185" formatCode="0#&quot; &quot;##&quot; &quot;##&quot; &quot;##&quot; &quot;##"/>
    <numFmt numFmtId="186" formatCode="[$-40C]d\-mmm;@"/>
    <numFmt numFmtId="187" formatCode="_-* #,##0.0000\ _€_-;\-* #,##0.0000\ _€_-;_-* &quot;-&quot;??\ _€_-;_-@_-"/>
    <numFmt numFmtId="188" formatCode="#,##0\ _€"/>
    <numFmt numFmtId="189" formatCode="##,##0_\\ &quot;Kg&quot;"/>
    <numFmt numFmtId="190" formatCode="h:mm:ss"/>
    <numFmt numFmtId="191" formatCode="[$-40C]dddd\ d\ mmmm\ yyyy"/>
    <numFmt numFmtId="192" formatCode="[$-40C]d\-mmm\-yy;@"/>
    <numFmt numFmtId="193" formatCode="[$-40C]d\ mmmm\ yyyy;@"/>
    <numFmt numFmtId="194" formatCode="h:mm;@"/>
    <numFmt numFmtId="195" formatCode="[$€-2]\ #,##0.00_);[Red]\([$€-2]\ #,##0.00\)"/>
  </numFmts>
  <fonts count="73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18"/>
      <name val="Arial Narrow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7"/>
      <name val="Arial Narrow"/>
      <family val="2"/>
    </font>
    <font>
      <b/>
      <sz val="7"/>
      <name val="Arial"/>
      <family val="2"/>
    </font>
    <font>
      <b/>
      <i/>
      <sz val="11"/>
      <name val="Arial Unicode MS"/>
      <family val="2"/>
    </font>
    <font>
      <i/>
      <sz val="10"/>
      <name val="Arial"/>
      <family val="2"/>
    </font>
    <font>
      <b/>
      <i/>
      <sz val="9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Verdana"/>
      <family val="2"/>
    </font>
    <font>
      <sz val="8"/>
      <name val="Arial Narrow"/>
      <family val="2"/>
    </font>
    <font>
      <b/>
      <vertAlign val="superscript"/>
      <sz val="10"/>
      <name val="Tahom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Arial Narrow"/>
      <family val="2"/>
    </font>
    <font>
      <b/>
      <i/>
      <sz val="9"/>
      <name val="Verdana"/>
      <family val="2"/>
    </font>
    <font>
      <b/>
      <sz val="18"/>
      <color indexed="62"/>
      <name val="Cambria"/>
      <family val="2"/>
    </font>
    <font>
      <sz val="10"/>
      <name val="Arial Narrow"/>
      <family val="2"/>
    </font>
    <font>
      <b/>
      <sz val="10"/>
      <color indexed="10"/>
      <name val="Tahoma"/>
      <family val="2"/>
    </font>
    <font>
      <b/>
      <sz val="8"/>
      <color indexed="10"/>
      <name val="Tahoma"/>
      <family val="2"/>
    </font>
    <font>
      <b/>
      <sz val="10"/>
      <name val="Cambria"/>
      <family val="1"/>
    </font>
    <font>
      <b/>
      <sz val="8"/>
      <name val="Cambria"/>
      <family val="1"/>
    </font>
    <font>
      <sz val="10"/>
      <color indexed="10"/>
      <name val="Arial"/>
      <family val="2"/>
    </font>
    <font>
      <strike/>
      <sz val="10"/>
      <color indexed="10"/>
      <name val="Cambria"/>
      <family val="1"/>
    </font>
    <font>
      <b/>
      <sz val="10"/>
      <color indexed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 Unicode MS"/>
      <family val="2"/>
    </font>
    <font>
      <b/>
      <sz val="9"/>
      <name val="Verdana"/>
      <family val="2"/>
    </font>
    <font>
      <b/>
      <sz val="10"/>
      <color indexed="9"/>
      <name val="Arial"/>
      <family val="2"/>
    </font>
    <font>
      <b/>
      <sz val="12"/>
      <color indexed="10"/>
      <name val="Verdana"/>
      <family val="2"/>
    </font>
    <font>
      <b/>
      <sz val="12"/>
      <color indexed="10"/>
      <name val="Arial Unicode MS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theme="0"/>
      <name val="Arial"/>
      <family val="2"/>
    </font>
    <font>
      <b/>
      <sz val="12"/>
      <color rgb="FFFF0000"/>
      <name val="Verdana"/>
      <family val="2"/>
    </font>
    <font>
      <b/>
      <sz val="12"/>
      <color rgb="FFFF0000"/>
      <name val="Arial Unicode MS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5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>
        <color indexed="8"/>
      </right>
      <top style="thin">
        <color indexed="8"/>
      </top>
      <bottom style="medium"/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32" fillId="7" borderId="1" applyNumberFormat="0" applyAlignment="0" applyProtection="0"/>
    <xf numFmtId="0" fontId="3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6" fillId="2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3" borderId="9" applyNumberFormat="0" applyAlignment="0" applyProtection="0"/>
  </cellStyleXfs>
  <cellXfs count="36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6" fillId="0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Border="1" applyAlignment="1">
      <alignment horizontal="right"/>
    </xf>
    <xf numFmtId="0" fontId="17" fillId="0" borderId="18" xfId="0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19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13" fillId="0" borderId="24" xfId="0" applyFont="1" applyFill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0" fillId="0" borderId="22" xfId="0" applyBorder="1" applyAlignment="1">
      <alignment horizontal="left"/>
    </xf>
    <xf numFmtId="0" fontId="13" fillId="0" borderId="13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0" fillId="0" borderId="25" xfId="0" applyBorder="1" applyAlignment="1">
      <alignment horizontal="left"/>
    </xf>
    <xf numFmtId="0" fontId="13" fillId="0" borderId="28" xfId="0" applyFont="1" applyFill="1" applyBorder="1" applyAlignment="1">
      <alignment horizontal="right" vertical="center"/>
    </xf>
    <xf numFmtId="0" fontId="1" fillId="0" borderId="25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3" fillId="0" borderId="30" xfId="0" applyFont="1" applyFill="1" applyBorder="1" applyAlignment="1">
      <alignment horizontal="right" vertical="center"/>
    </xf>
    <xf numFmtId="9" fontId="3" fillId="0" borderId="31" xfId="55" applyFont="1" applyBorder="1" applyAlignment="1">
      <alignment horizontal="center"/>
    </xf>
    <xf numFmtId="9" fontId="3" fillId="0" borderId="0" xfId="55" applyFont="1" applyBorder="1" applyAlignment="1">
      <alignment horizontal="center"/>
    </xf>
    <xf numFmtId="0" fontId="7" fillId="0" borderId="32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32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35" xfId="0" applyFill="1" applyBorder="1" applyAlignment="1">
      <alignment/>
    </xf>
    <xf numFmtId="0" fontId="1" fillId="0" borderId="36" xfId="0" applyFont="1" applyBorder="1" applyAlignment="1">
      <alignment horizontal="left"/>
    </xf>
    <xf numFmtId="0" fontId="13" fillId="0" borderId="37" xfId="0" applyFont="1" applyFill="1" applyBorder="1" applyAlignment="1">
      <alignment horizontal="right" vertical="center"/>
    </xf>
    <xf numFmtId="9" fontId="3" fillId="0" borderId="38" xfId="0" applyNumberFormat="1" applyFont="1" applyBorder="1" applyAlignment="1">
      <alignment horizontal="center"/>
    </xf>
    <xf numFmtId="0" fontId="19" fillId="0" borderId="0" xfId="0" applyFont="1" applyFill="1" applyBorder="1" applyAlignment="1">
      <alignment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top" wrapText="1"/>
    </xf>
    <xf numFmtId="0" fontId="14" fillId="0" borderId="41" xfId="0" applyFont="1" applyBorder="1" applyAlignment="1">
      <alignment horizontal="center" vertical="top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3" fillId="0" borderId="19" xfId="0" applyFont="1" applyFill="1" applyBorder="1" applyAlignment="1">
      <alignment horizontal="left" vertical="center" wrapText="1"/>
    </xf>
    <xf numFmtId="0" fontId="15" fillId="0" borderId="35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6" xfId="0" applyBorder="1" applyAlignment="1">
      <alignment horizontal="center"/>
    </xf>
    <xf numFmtId="0" fontId="14" fillId="0" borderId="17" xfId="0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9" fillId="0" borderId="3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/>
    </xf>
    <xf numFmtId="0" fontId="2" fillId="24" borderId="46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2" fillId="24" borderId="32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8" fillId="24" borderId="48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7" fillId="0" borderId="4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2" fillId="24" borderId="36" xfId="0" applyFont="1" applyFill="1" applyBorder="1" applyAlignment="1">
      <alignment horizontal="center" vertical="center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top" wrapText="1"/>
    </xf>
    <xf numFmtId="0" fontId="14" fillId="0" borderId="5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right"/>
    </xf>
    <xf numFmtId="0" fontId="13" fillId="0" borderId="44" xfId="0" applyFont="1" applyFill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18" fillId="24" borderId="15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1" fillId="0" borderId="10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0" fillId="24" borderId="25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14" fillId="0" borderId="22" xfId="0" applyFont="1" applyBorder="1" applyAlignment="1">
      <alignment horizontal="center" vertical="center" wrapText="1"/>
    </xf>
    <xf numFmtId="181" fontId="23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181" fontId="23" fillId="0" borderId="54" xfId="50" applyNumberFormat="1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58" xfId="0" applyFont="1" applyBorder="1" applyAlignment="1">
      <alignment horizontal="center"/>
    </xf>
    <xf numFmtId="0" fontId="2" fillId="0" borderId="28" xfId="0" applyFont="1" applyBorder="1" applyAlignment="1">
      <alignment horizontal="right" vertical="center"/>
    </xf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3" fillId="0" borderId="34" xfId="0" applyFont="1" applyBorder="1" applyAlignment="1">
      <alignment vertic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9" xfId="0" applyBorder="1" applyAlignment="1">
      <alignment vertical="center"/>
    </xf>
    <xf numFmtId="0" fontId="2" fillId="0" borderId="30" xfId="0" applyFont="1" applyBorder="1" applyAlignment="1">
      <alignment horizontal="right" vertic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81" fontId="23" fillId="0" borderId="59" xfId="50" applyNumberFormat="1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/>
    </xf>
    <xf numFmtId="16" fontId="2" fillId="0" borderId="60" xfId="0" applyNumberFormat="1" applyFont="1" applyFill="1" applyBorder="1" applyAlignment="1">
      <alignment vertical="center" wrapText="1"/>
    </xf>
    <xf numFmtId="0" fontId="24" fillId="0" borderId="34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/>
    </xf>
    <xf numFmtId="0" fontId="10" fillId="0" borderId="60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/>
    </xf>
    <xf numFmtId="0" fontId="54" fillId="0" borderId="6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1" fontId="3" fillId="0" borderId="38" xfId="0" applyNumberFormat="1" applyFont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4" fillId="25" borderId="26" xfId="0" applyFont="1" applyFill="1" applyBorder="1" applyAlignment="1">
      <alignment horizontal="center" vertical="center"/>
    </xf>
    <xf numFmtId="0" fontId="4" fillId="25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14" fillId="0" borderId="61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top" wrapText="1"/>
    </xf>
    <xf numFmtId="0" fontId="2" fillId="0" borderId="63" xfId="0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left"/>
    </xf>
    <xf numFmtId="0" fontId="18" fillId="24" borderId="10" xfId="0" applyFont="1" applyFill="1" applyBorder="1" applyAlignment="1">
      <alignment horizontal="center" vertical="center"/>
    </xf>
    <xf numFmtId="0" fontId="13" fillId="26" borderId="57" xfId="0" applyFont="1" applyFill="1" applyBorder="1" applyAlignment="1">
      <alignment horizontal="right" vertical="center"/>
    </xf>
    <xf numFmtId="0" fontId="0" fillId="26" borderId="56" xfId="0" applyFont="1" applyFill="1" applyBorder="1" applyAlignment="1">
      <alignment horizontal="center" vertical="center"/>
    </xf>
    <xf numFmtId="0" fontId="13" fillId="26" borderId="64" xfId="0" applyFont="1" applyFill="1" applyBorder="1" applyAlignment="1">
      <alignment horizontal="right" vertical="top"/>
    </xf>
    <xf numFmtId="0" fontId="14" fillId="26" borderId="41" xfId="0" applyFont="1" applyFill="1" applyBorder="1" applyAlignment="1">
      <alignment horizontal="center" vertical="top" wrapText="1"/>
    </xf>
    <xf numFmtId="0" fontId="0" fillId="26" borderId="41" xfId="0" applyFont="1" applyFill="1" applyBorder="1" applyAlignment="1">
      <alignment horizontal="center"/>
    </xf>
    <xf numFmtId="0" fontId="0" fillId="26" borderId="57" xfId="0" applyFont="1" applyFill="1" applyBorder="1" applyAlignment="1">
      <alignment horizontal="center" vertical="center"/>
    </xf>
    <xf numFmtId="0" fontId="0" fillId="26" borderId="55" xfId="0" applyFont="1" applyFill="1" applyBorder="1" applyAlignment="1">
      <alignment horizontal="center" vertical="center"/>
    </xf>
    <xf numFmtId="0" fontId="5" fillId="26" borderId="55" xfId="0" applyFont="1" applyFill="1" applyBorder="1" applyAlignment="1">
      <alignment horizontal="center" vertical="center"/>
    </xf>
    <xf numFmtId="0" fontId="0" fillId="26" borderId="64" xfId="0" applyFont="1" applyFill="1" applyBorder="1" applyAlignment="1">
      <alignment horizontal="center"/>
    </xf>
    <xf numFmtId="0" fontId="0" fillId="26" borderId="51" xfId="0" applyFont="1" applyFill="1" applyBorder="1" applyAlignment="1">
      <alignment horizontal="center"/>
    </xf>
    <xf numFmtId="0" fontId="0" fillId="26" borderId="51" xfId="0" applyFont="1" applyFill="1" applyBorder="1" applyAlignment="1">
      <alignment horizontal="center" vertical="center"/>
    </xf>
    <xf numFmtId="0" fontId="13" fillId="26" borderId="0" xfId="0" applyFont="1" applyFill="1" applyBorder="1" applyAlignment="1">
      <alignment horizontal="right" vertical="top"/>
    </xf>
    <xf numFmtId="0" fontId="14" fillId="26" borderId="65" xfId="0" applyFont="1" applyFill="1" applyBorder="1" applyAlignment="1">
      <alignment horizontal="center" vertical="top" wrapText="1"/>
    </xf>
    <xf numFmtId="0" fontId="13" fillId="26" borderId="19" xfId="0" applyFont="1" applyFill="1" applyBorder="1" applyAlignment="1">
      <alignment horizontal="right" vertical="top"/>
    </xf>
    <xf numFmtId="0" fontId="14" fillId="26" borderId="66" xfId="0" applyFont="1" applyFill="1" applyBorder="1" applyAlignment="1">
      <alignment horizontal="center" vertical="top" wrapText="1"/>
    </xf>
    <xf numFmtId="0" fontId="0" fillId="0" borderId="67" xfId="0" applyBorder="1" applyAlignment="1">
      <alignment horizontal="center"/>
    </xf>
    <xf numFmtId="0" fontId="14" fillId="0" borderId="66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/>
    </xf>
    <xf numFmtId="0" fontId="14" fillId="26" borderId="22" xfId="0" applyFont="1" applyFill="1" applyBorder="1" applyAlignment="1">
      <alignment horizontal="center" vertical="top" wrapText="1"/>
    </xf>
    <xf numFmtId="0" fontId="14" fillId="26" borderId="68" xfId="0" applyFont="1" applyFill="1" applyBorder="1" applyAlignment="1">
      <alignment horizontal="center" vertical="top" wrapText="1"/>
    </xf>
    <xf numFmtId="0" fontId="14" fillId="26" borderId="0" xfId="0" applyFont="1" applyFill="1" applyBorder="1" applyAlignment="1">
      <alignment horizontal="center" vertical="top" wrapText="1"/>
    </xf>
    <xf numFmtId="0" fontId="14" fillId="26" borderId="50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46" xfId="0" applyFont="1" applyBorder="1" applyAlignment="1">
      <alignment horizontal="right" vertical="center"/>
    </xf>
    <xf numFmtId="0" fontId="2" fillId="0" borderId="35" xfId="0" applyFont="1" applyBorder="1" applyAlignment="1">
      <alignment horizontal="center"/>
    </xf>
    <xf numFmtId="0" fontId="2" fillId="0" borderId="69" xfId="0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181" fontId="23" fillId="0" borderId="70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67" fillId="0" borderId="32" xfId="0" applyFont="1" applyFill="1" applyBorder="1" applyAlignment="1">
      <alignment horizontal="center" vertical="center"/>
    </xf>
    <xf numFmtId="0" fontId="56" fillId="0" borderId="32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81" fontId="23" fillId="0" borderId="71" xfId="50" applyNumberFormat="1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horizontal="center" vertical="center"/>
    </xf>
    <xf numFmtId="0" fontId="4" fillId="25" borderId="38" xfId="0" applyFont="1" applyFill="1" applyBorder="1" applyAlignment="1">
      <alignment horizontal="center" vertical="center"/>
    </xf>
    <xf numFmtId="0" fontId="4" fillId="24" borderId="32" xfId="0" applyFont="1" applyFill="1" applyBorder="1" applyAlignment="1">
      <alignment horizontal="left" vertical="center"/>
    </xf>
    <xf numFmtId="0" fontId="5" fillId="24" borderId="32" xfId="0" applyFont="1" applyFill="1" applyBorder="1" applyAlignment="1">
      <alignment horizontal="center" vertical="center"/>
    </xf>
    <xf numFmtId="0" fontId="4" fillId="24" borderId="32" xfId="0" applyFont="1" applyFill="1" applyBorder="1" applyAlignment="1">
      <alignment horizontal="center" vertical="center"/>
    </xf>
    <xf numFmtId="178" fontId="57" fillId="0" borderId="23" xfId="0" applyNumberFormat="1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 wrapText="1"/>
    </xf>
    <xf numFmtId="181" fontId="68" fillId="0" borderId="72" xfId="0" applyNumberFormat="1" applyFont="1" applyFill="1" applyBorder="1" applyAlignment="1">
      <alignment horizontal="center" vertical="center"/>
    </xf>
    <xf numFmtId="181" fontId="68" fillId="0" borderId="59" xfId="0" applyNumberFormat="1" applyFont="1" applyFill="1" applyBorder="1" applyAlignment="1">
      <alignment horizontal="center" vertical="center"/>
    </xf>
    <xf numFmtId="181" fontId="68" fillId="0" borderId="54" xfId="0" applyNumberFormat="1" applyFont="1" applyFill="1" applyBorder="1" applyAlignment="1">
      <alignment horizontal="center" vertical="center"/>
    </xf>
    <xf numFmtId="181" fontId="68" fillId="0" borderId="71" xfId="0" applyNumberFormat="1" applyFont="1" applyFill="1" applyBorder="1" applyAlignment="1">
      <alignment horizontal="center" vertical="center"/>
    </xf>
    <xf numFmtId="181" fontId="68" fillId="0" borderId="73" xfId="0" applyNumberFormat="1" applyFont="1" applyFill="1" applyBorder="1" applyAlignment="1">
      <alignment horizontal="center" vertical="center"/>
    </xf>
    <xf numFmtId="181" fontId="68" fillId="0" borderId="74" xfId="0" applyNumberFormat="1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 wrapText="1"/>
    </xf>
    <xf numFmtId="0" fontId="3" fillId="27" borderId="62" xfId="0" applyFont="1" applyFill="1" applyBorder="1" applyAlignment="1">
      <alignment horizontal="center"/>
    </xf>
    <xf numFmtId="0" fontId="23" fillId="0" borderId="0" xfId="50" applyNumberFormat="1" applyFont="1" applyFill="1" applyBorder="1" applyAlignment="1">
      <alignment horizontal="center" vertical="center"/>
    </xf>
    <xf numFmtId="181" fontId="23" fillId="0" borderId="0" xfId="5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0" fontId="2" fillId="0" borderId="44" xfId="0" applyFont="1" applyBorder="1" applyAlignment="1">
      <alignment horizontal="center"/>
    </xf>
    <xf numFmtId="0" fontId="3" fillId="0" borderId="63" xfId="0" applyFont="1" applyBorder="1" applyAlignment="1">
      <alignment horizontal="center" vertical="center"/>
    </xf>
    <xf numFmtId="0" fontId="2" fillId="0" borderId="25" xfId="0" applyFont="1" applyBorder="1" applyAlignment="1">
      <alignment horizontal="right"/>
    </xf>
    <xf numFmtId="0" fontId="2" fillId="0" borderId="25" xfId="0" applyFont="1" applyBorder="1" applyAlignment="1">
      <alignment horizontal="left"/>
    </xf>
    <xf numFmtId="181" fontId="23" fillId="0" borderId="72" xfId="50" applyNumberFormat="1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52" fillId="0" borderId="54" xfId="0" applyFont="1" applyBorder="1" applyAlignment="1">
      <alignment/>
    </xf>
    <xf numFmtId="0" fontId="69" fillId="0" borderId="0" xfId="0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70" fillId="0" borderId="0" xfId="0" applyFont="1" applyFill="1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60" fillId="0" borderId="32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0" fontId="18" fillId="24" borderId="32" xfId="0" applyFont="1" applyFill="1" applyBorder="1" applyAlignment="1">
      <alignment horizontal="center" vertical="center"/>
    </xf>
    <xf numFmtId="0" fontId="2" fillId="0" borderId="60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8" fontId="45" fillId="0" borderId="23" xfId="0" applyNumberFormat="1" applyFont="1" applyFill="1" applyBorder="1" applyAlignment="1">
      <alignment horizontal="center" vertical="center"/>
    </xf>
    <xf numFmtId="178" fontId="20" fillId="0" borderId="23" xfId="0" applyNumberFormat="1" applyFont="1" applyFill="1" applyBorder="1" applyAlignment="1">
      <alignment horizontal="center" vertical="center"/>
    </xf>
    <xf numFmtId="178" fontId="20" fillId="0" borderId="26" xfId="0" applyNumberFormat="1" applyFont="1" applyFill="1" applyBorder="1" applyAlignment="1">
      <alignment horizontal="center" vertical="center"/>
    </xf>
    <xf numFmtId="178" fontId="57" fillId="0" borderId="26" xfId="0" applyNumberFormat="1" applyFont="1" applyFill="1" applyBorder="1" applyAlignment="1">
      <alignment horizontal="center" vertical="center"/>
    </xf>
    <xf numFmtId="178" fontId="45" fillId="0" borderId="26" xfId="0" applyNumberFormat="1" applyFont="1" applyFill="1" applyBorder="1" applyAlignment="1">
      <alignment horizontal="center" vertical="center"/>
    </xf>
    <xf numFmtId="178" fontId="45" fillId="0" borderId="38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178" fontId="57" fillId="0" borderId="38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81" fontId="68" fillId="0" borderId="45" xfId="0" applyNumberFormat="1" applyFont="1" applyFill="1" applyBorder="1" applyAlignment="1">
      <alignment horizontal="center" vertical="center"/>
    </xf>
    <xf numFmtId="0" fontId="4" fillId="27" borderId="26" xfId="0" applyFont="1" applyFill="1" applyBorder="1" applyAlignment="1">
      <alignment horizontal="center" vertical="center"/>
    </xf>
    <xf numFmtId="0" fontId="4" fillId="27" borderId="23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left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left" vertical="center"/>
    </xf>
    <xf numFmtId="0" fontId="5" fillId="0" borderId="75" xfId="0" applyFont="1" applyFill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56" fillId="0" borderId="75" xfId="0" applyFont="1" applyFill="1" applyBorder="1" applyAlignment="1">
      <alignment horizontal="center" vertical="center"/>
    </xf>
    <xf numFmtId="178" fontId="57" fillId="0" borderId="76" xfId="0" applyNumberFormat="1" applyFont="1" applyFill="1" applyBorder="1" applyAlignment="1">
      <alignment horizontal="center" vertical="center"/>
    </xf>
    <xf numFmtId="181" fontId="23" fillId="0" borderId="77" xfId="50" applyNumberFormat="1" applyFont="1" applyFill="1" applyBorder="1" applyAlignment="1">
      <alignment horizontal="center" vertical="center"/>
    </xf>
    <xf numFmtId="181" fontId="68" fillId="0" borderId="77" xfId="0" applyNumberFormat="1" applyFont="1" applyFill="1" applyBorder="1" applyAlignment="1">
      <alignment horizontal="center" vertical="center"/>
    </xf>
    <xf numFmtId="0" fontId="18" fillId="24" borderId="14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4" fillId="27" borderId="7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8" fontId="45" fillId="0" borderId="20" xfId="0" applyNumberFormat="1" applyFont="1" applyFill="1" applyBorder="1" applyAlignment="1">
      <alignment horizontal="center" vertical="center"/>
    </xf>
    <xf numFmtId="181" fontId="68" fillId="0" borderId="67" xfId="0" applyNumberFormat="1" applyFont="1" applyFill="1" applyBorder="1" applyAlignment="1">
      <alignment horizontal="center" vertical="center"/>
    </xf>
    <xf numFmtId="0" fontId="3" fillId="28" borderId="23" xfId="0" applyFont="1" applyFill="1" applyBorder="1" applyAlignment="1">
      <alignment horizontal="center" vertical="center"/>
    </xf>
    <xf numFmtId="0" fontId="2" fillId="25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71" fillId="0" borderId="22" xfId="0" applyFont="1" applyBorder="1" applyAlignment="1">
      <alignment vertical="center"/>
    </xf>
    <xf numFmtId="0" fontId="72" fillId="0" borderId="14" xfId="0" applyFont="1" applyBorder="1" applyAlignment="1">
      <alignment vertical="center"/>
    </xf>
    <xf numFmtId="0" fontId="72" fillId="0" borderId="13" xfId="0" applyFont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181" fontId="61" fillId="0" borderId="71" xfId="5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178" fontId="57" fillId="0" borderId="20" xfId="0" applyNumberFormat="1" applyFont="1" applyFill="1" applyBorder="1" applyAlignment="1">
      <alignment horizontal="center" vertical="center"/>
    </xf>
    <xf numFmtId="0" fontId="5" fillId="25" borderId="15" xfId="0" applyFont="1" applyFill="1" applyBorder="1" applyAlignment="1">
      <alignment horizontal="left" vertical="center"/>
    </xf>
    <xf numFmtId="0" fontId="5" fillId="24" borderId="15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center"/>
    </xf>
    <xf numFmtId="181" fontId="23" fillId="28" borderId="54" xfId="50" applyNumberFormat="1" applyFont="1" applyFill="1" applyBorder="1" applyAlignment="1">
      <alignment horizontal="center" vertical="center"/>
    </xf>
    <xf numFmtId="181" fontId="23" fillId="28" borderId="59" xfId="50" applyNumberFormat="1" applyFont="1" applyFill="1" applyBorder="1" applyAlignment="1">
      <alignment horizontal="center" vertical="center"/>
    </xf>
    <xf numFmtId="181" fontId="61" fillId="28" borderId="59" xfId="50" applyNumberFormat="1" applyFont="1" applyFill="1" applyBorder="1" applyAlignment="1">
      <alignment horizontal="center" vertical="center"/>
    </xf>
    <xf numFmtId="181" fontId="23" fillId="28" borderId="72" xfId="50" applyNumberFormat="1" applyFont="1" applyFill="1" applyBorder="1" applyAlignment="1">
      <alignment horizontal="center" vertical="center"/>
    </xf>
    <xf numFmtId="181" fontId="23" fillId="25" borderId="59" xfId="50" applyNumberFormat="1" applyFont="1" applyFill="1" applyBorder="1" applyAlignment="1">
      <alignment horizontal="center" vertical="center"/>
    </xf>
    <xf numFmtId="0" fontId="26" fillId="0" borderId="78" xfId="0" applyFont="1" applyBorder="1" applyAlignment="1">
      <alignment horizontal="center" vertical="center"/>
    </xf>
    <xf numFmtId="0" fontId="26" fillId="0" borderId="79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2" fillId="0" borderId="44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9" fillId="0" borderId="78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2" fillId="29" borderId="19" xfId="0" applyNumberFormat="1" applyFont="1" applyFill="1" applyBorder="1" applyAlignment="1">
      <alignment horizontal="center" vertical="center" wrapText="1"/>
    </xf>
    <xf numFmtId="0" fontId="12" fillId="29" borderId="22" xfId="0" applyNumberFormat="1" applyFont="1" applyFill="1" applyBorder="1" applyAlignment="1">
      <alignment horizontal="center" vertical="center" wrapText="1"/>
    </xf>
    <xf numFmtId="0" fontId="8" fillId="29" borderId="22" xfId="0" applyNumberFormat="1" applyFont="1" applyFill="1" applyBorder="1" applyAlignment="1">
      <alignment horizontal="center" vertical="center" wrapText="1"/>
    </xf>
    <xf numFmtId="0" fontId="8" fillId="29" borderId="13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center" vertical="center" wrapText="1"/>
    </xf>
    <xf numFmtId="0" fontId="10" fillId="0" borderId="81" xfId="0" applyFont="1" applyFill="1" applyBorder="1" applyAlignment="1">
      <alignment horizontal="center" vertical="center" wrapText="1"/>
    </xf>
    <xf numFmtId="16" fontId="2" fillId="0" borderId="44" xfId="0" applyNumberFormat="1" applyFont="1" applyBorder="1" applyAlignment="1">
      <alignment horizontal="center" vertical="center" wrapText="1"/>
    </xf>
    <xf numFmtId="16" fontId="2" fillId="0" borderId="47" xfId="0" applyNumberFormat="1" applyFont="1" applyBorder="1" applyAlignment="1">
      <alignment horizontal="center" vertical="center" wrapText="1"/>
    </xf>
    <xf numFmtId="0" fontId="9" fillId="0" borderId="82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0" fillId="0" borderId="83" xfId="0" applyFont="1" applyFill="1" applyBorder="1" applyAlignment="1">
      <alignment horizontal="center" vertical="center" wrapText="1"/>
    </xf>
    <xf numFmtId="0" fontId="10" fillId="0" borderId="84" xfId="0" applyFont="1" applyFill="1" applyBorder="1" applyAlignment="1">
      <alignment horizontal="center" vertical="center" wrapText="1"/>
    </xf>
  </cellXfs>
  <cellStyles count="60">
    <cellStyle name="Normal" xfId="0"/>
    <cellStyle name="RowLevel_3" xfId="7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 1" xfId="61"/>
    <cellStyle name="Titre 1 1" xfId="62"/>
    <cellStyle name="Titre 1 1 1" xfId="63"/>
    <cellStyle name="Titre 1 1 1 1" xfId="64"/>
    <cellStyle name="Titre 1 1 1 1 1" xfId="65"/>
    <cellStyle name="Titre 1 1 1 1 1 1" xfId="66"/>
    <cellStyle name="Titre 1" xfId="67"/>
    <cellStyle name="Titre 2" xfId="68"/>
    <cellStyle name="Titre 3" xfId="69"/>
    <cellStyle name="Titre 4" xfId="70"/>
    <cellStyle name="Total" xfId="71"/>
    <cellStyle name="Vérification" xfId="72"/>
  </cellStyles>
  <dxfs count="7"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4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4"/>
  <sheetViews>
    <sheetView showZeros="0" tabSelected="1" zoomScale="75" zoomScaleNormal="75" workbookViewId="0" topLeftCell="A1">
      <selection activeCell="E44" sqref="E44"/>
    </sheetView>
  </sheetViews>
  <sheetFormatPr defaultColWidth="11.421875" defaultRowHeight="12.75"/>
  <cols>
    <col min="1" max="1" width="6.421875" style="22" customWidth="1"/>
    <col min="2" max="2" width="6.421875" style="262" customWidth="1"/>
    <col min="3" max="3" width="47.140625" style="0" customWidth="1"/>
    <col min="4" max="4" width="7.140625" style="15" customWidth="1"/>
    <col min="5" max="5" width="33.57421875" style="0" customWidth="1"/>
    <col min="6" max="6" width="34.57421875" style="0" customWidth="1"/>
    <col min="7" max="7" width="28.28125" style="0" customWidth="1"/>
    <col min="8" max="8" width="8.00390625" style="15" customWidth="1"/>
    <col min="9" max="9" width="4.57421875" style="27" customWidth="1"/>
    <col min="10" max="10" width="4.7109375" style="28" customWidth="1"/>
    <col min="11" max="11" width="8.00390625" style="15" customWidth="1"/>
    <col min="12" max="12" width="14.00390625" style="19" customWidth="1"/>
    <col min="13" max="13" width="9.421875" style="15" customWidth="1"/>
    <col min="14" max="14" width="6.8515625" style="0" customWidth="1"/>
    <col min="15" max="15" width="9.421875" style="0" bestFit="1" customWidth="1"/>
    <col min="16" max="16" width="9.421875" style="59" customWidth="1"/>
    <col min="17" max="17" width="9.421875" style="3" customWidth="1"/>
    <col min="18" max="18" width="9.57421875" style="15" customWidth="1"/>
    <col min="19" max="20" width="9.7109375" style="0" customWidth="1"/>
  </cols>
  <sheetData>
    <row r="1" spans="1:21" ht="57" customHeight="1" thickBot="1">
      <c r="A1" s="350" t="s">
        <v>48</v>
      </c>
      <c r="B1" s="352" t="s">
        <v>426</v>
      </c>
      <c r="C1" s="353"/>
      <c r="D1" s="353"/>
      <c r="E1" s="354"/>
      <c r="F1" s="354"/>
      <c r="G1" s="354"/>
      <c r="H1" s="355"/>
      <c r="I1" s="5" t="s">
        <v>2</v>
      </c>
      <c r="J1" s="6" t="s">
        <v>3</v>
      </c>
      <c r="K1" s="7" t="s">
        <v>4</v>
      </c>
      <c r="L1" s="357" t="s">
        <v>8</v>
      </c>
      <c r="M1" s="358"/>
      <c r="N1" s="361" t="s">
        <v>10</v>
      </c>
      <c r="O1" s="103" t="s">
        <v>68</v>
      </c>
      <c r="P1" s="169" t="s">
        <v>38</v>
      </c>
      <c r="Q1" s="363" t="s">
        <v>39</v>
      </c>
      <c r="R1" s="240" t="s">
        <v>81</v>
      </c>
      <c r="S1" s="174"/>
      <c r="T1" s="177"/>
      <c r="U1" s="172"/>
    </row>
    <row r="2" spans="1:21" ht="33" customHeight="1" thickBot="1">
      <c r="A2" s="351"/>
      <c r="B2" s="263" t="s">
        <v>7</v>
      </c>
      <c r="C2" s="4" t="s">
        <v>49</v>
      </c>
      <c r="D2" s="4" t="s">
        <v>58</v>
      </c>
      <c r="E2" s="4" t="s">
        <v>5</v>
      </c>
      <c r="F2" s="4" t="s">
        <v>6</v>
      </c>
      <c r="G2" s="4" t="s">
        <v>0</v>
      </c>
      <c r="H2" s="4" t="s">
        <v>57</v>
      </c>
      <c r="I2" s="356">
        <f>COUNTA(J3:J117)</f>
        <v>115</v>
      </c>
      <c r="J2" s="356"/>
      <c r="K2" s="9">
        <f>COUNTIF(K3:K117,"A")+COUNTIF(K3:K117,"B")</f>
        <v>1</v>
      </c>
      <c r="L2" s="16" t="s">
        <v>37</v>
      </c>
      <c r="M2" s="16" t="s">
        <v>59</v>
      </c>
      <c r="N2" s="362"/>
      <c r="O2" s="168">
        <f>COUNTIF(O3:O117,"X")</f>
        <v>23</v>
      </c>
      <c r="P2" s="170">
        <f>COUNTIF(P3:P117,"Turbo")</f>
        <v>81</v>
      </c>
      <c r="Q2" s="364"/>
      <c r="R2" s="247">
        <f>COUNTIF(R3:R117,"X")</f>
        <v>54</v>
      </c>
      <c r="S2" s="175"/>
      <c r="T2" s="177"/>
      <c r="U2" s="172"/>
    </row>
    <row r="3" spans="1:21" ht="17.25" customHeight="1">
      <c r="A3" s="20">
        <v>1</v>
      </c>
      <c r="B3" s="264">
        <v>1</v>
      </c>
      <c r="C3" s="65" t="s">
        <v>128</v>
      </c>
      <c r="D3" s="2" t="s">
        <v>337</v>
      </c>
      <c r="E3" s="10" t="s">
        <v>90</v>
      </c>
      <c r="F3" s="10" t="s">
        <v>91</v>
      </c>
      <c r="G3" s="10" t="s">
        <v>100</v>
      </c>
      <c r="H3" s="83"/>
      <c r="I3" s="102" t="s">
        <v>92</v>
      </c>
      <c r="J3" s="120" t="s">
        <v>93</v>
      </c>
      <c r="K3" s="8" t="s">
        <v>125</v>
      </c>
      <c r="L3" s="113" t="s">
        <v>94</v>
      </c>
      <c r="M3" s="110"/>
      <c r="N3" s="108" t="s">
        <v>328</v>
      </c>
      <c r="O3" s="227" t="s">
        <v>332</v>
      </c>
      <c r="P3" s="239" t="s">
        <v>330</v>
      </c>
      <c r="Q3" s="256">
        <v>2000</v>
      </c>
      <c r="R3" s="241" t="s">
        <v>332</v>
      </c>
      <c r="S3" s="176"/>
      <c r="T3" s="29">
        <v>0</v>
      </c>
      <c r="U3" s="173"/>
    </row>
    <row r="4" spans="1:21" ht="17.25" customHeight="1">
      <c r="A4" s="111">
        <f aca="true" t="shared" si="0" ref="A4:A63">1+A3</f>
        <v>2</v>
      </c>
      <c r="B4" s="264">
        <v>2</v>
      </c>
      <c r="C4" s="10" t="s">
        <v>130</v>
      </c>
      <c r="D4" s="2" t="s">
        <v>337</v>
      </c>
      <c r="E4" s="10" t="s">
        <v>95</v>
      </c>
      <c r="F4" s="10" t="s">
        <v>96</v>
      </c>
      <c r="G4" s="10" t="s">
        <v>333</v>
      </c>
      <c r="H4" s="83"/>
      <c r="I4" s="102" t="s">
        <v>92</v>
      </c>
      <c r="J4" s="120" t="s">
        <v>93</v>
      </c>
      <c r="K4" s="142"/>
      <c r="L4" s="113" t="s">
        <v>97</v>
      </c>
      <c r="M4" s="110"/>
      <c r="N4" s="108" t="s">
        <v>328</v>
      </c>
      <c r="O4" s="11" t="s">
        <v>332</v>
      </c>
      <c r="P4" s="272" t="s">
        <v>330</v>
      </c>
      <c r="Q4" s="337">
        <v>1900</v>
      </c>
      <c r="R4" s="242" t="s">
        <v>332</v>
      </c>
      <c r="S4" s="176"/>
      <c r="T4" s="29"/>
      <c r="U4" s="173"/>
    </row>
    <row r="5" spans="1:21" ht="17.25" customHeight="1">
      <c r="A5" s="111">
        <f t="shared" si="0"/>
        <v>3</v>
      </c>
      <c r="B5" s="264">
        <v>3</v>
      </c>
      <c r="C5" s="10" t="s">
        <v>126</v>
      </c>
      <c r="D5" s="2" t="s">
        <v>337</v>
      </c>
      <c r="E5" s="65" t="s">
        <v>98</v>
      </c>
      <c r="F5" s="10" t="s">
        <v>99</v>
      </c>
      <c r="G5" s="10" t="s">
        <v>100</v>
      </c>
      <c r="H5" s="83"/>
      <c r="I5" s="83" t="s">
        <v>92</v>
      </c>
      <c r="J5" s="120" t="s">
        <v>93</v>
      </c>
      <c r="K5" s="228"/>
      <c r="L5" s="113" t="s">
        <v>94</v>
      </c>
      <c r="M5" s="110"/>
      <c r="N5" s="108" t="s">
        <v>328</v>
      </c>
      <c r="O5" s="11" t="s">
        <v>332</v>
      </c>
      <c r="P5" s="239" t="s">
        <v>330</v>
      </c>
      <c r="Q5" s="337">
        <v>1800</v>
      </c>
      <c r="R5" s="242" t="s">
        <v>332</v>
      </c>
      <c r="S5" s="176"/>
      <c r="T5" s="29"/>
      <c r="U5" s="173"/>
    </row>
    <row r="6" spans="1:21" ht="17.25" customHeight="1">
      <c r="A6" s="111">
        <f t="shared" si="0"/>
        <v>4</v>
      </c>
      <c r="B6" s="264">
        <v>4</v>
      </c>
      <c r="C6" s="10" t="s">
        <v>127</v>
      </c>
      <c r="D6" s="2" t="s">
        <v>337</v>
      </c>
      <c r="E6" s="65" t="s">
        <v>101</v>
      </c>
      <c r="F6" s="65" t="s">
        <v>102</v>
      </c>
      <c r="G6" s="65" t="s">
        <v>100</v>
      </c>
      <c r="H6" s="84"/>
      <c r="I6" s="99" t="s">
        <v>92</v>
      </c>
      <c r="J6" s="60" t="s">
        <v>93</v>
      </c>
      <c r="K6" s="112"/>
      <c r="L6" s="117" t="s">
        <v>97</v>
      </c>
      <c r="M6" s="110"/>
      <c r="N6" s="108" t="s">
        <v>328</v>
      </c>
      <c r="O6" s="227" t="s">
        <v>332</v>
      </c>
      <c r="P6" s="239" t="s">
        <v>330</v>
      </c>
      <c r="Q6" s="337">
        <v>1800</v>
      </c>
      <c r="R6" s="242" t="s">
        <v>332</v>
      </c>
      <c r="S6" s="176"/>
      <c r="T6" s="29"/>
      <c r="U6" s="173"/>
    </row>
    <row r="7" spans="1:21" ht="17.25" customHeight="1">
      <c r="A7" s="111">
        <f t="shared" si="0"/>
        <v>5</v>
      </c>
      <c r="B7" s="264">
        <v>5</v>
      </c>
      <c r="C7" s="10" t="s">
        <v>129</v>
      </c>
      <c r="D7" s="2" t="s">
        <v>337</v>
      </c>
      <c r="E7" s="10" t="s">
        <v>103</v>
      </c>
      <c r="F7" s="10" t="s">
        <v>341</v>
      </c>
      <c r="G7" s="10" t="s">
        <v>100</v>
      </c>
      <c r="H7" s="85"/>
      <c r="I7" s="119" t="s">
        <v>92</v>
      </c>
      <c r="J7" s="120" t="s">
        <v>93</v>
      </c>
      <c r="K7" s="8"/>
      <c r="L7" s="113" t="s">
        <v>97</v>
      </c>
      <c r="M7" s="110"/>
      <c r="N7" s="108" t="s">
        <v>328</v>
      </c>
      <c r="O7" s="227" t="s">
        <v>332</v>
      </c>
      <c r="P7" s="239" t="s">
        <v>330</v>
      </c>
      <c r="Q7" s="144">
        <v>1900</v>
      </c>
      <c r="R7" s="243"/>
      <c r="S7" s="176"/>
      <c r="T7" s="250"/>
      <c r="U7" s="173"/>
    </row>
    <row r="8" spans="1:21" ht="17.25" customHeight="1">
      <c r="A8" s="111">
        <f t="shared" si="0"/>
        <v>6</v>
      </c>
      <c r="B8" s="264">
        <v>6</v>
      </c>
      <c r="C8" s="95" t="s">
        <v>104</v>
      </c>
      <c r="D8" s="2" t="s">
        <v>337</v>
      </c>
      <c r="E8" s="10" t="s">
        <v>104</v>
      </c>
      <c r="F8" s="10" t="s">
        <v>105</v>
      </c>
      <c r="G8" s="10" t="s">
        <v>106</v>
      </c>
      <c r="H8" s="83"/>
      <c r="I8" s="102" t="s">
        <v>92</v>
      </c>
      <c r="J8" s="120" t="s">
        <v>93</v>
      </c>
      <c r="K8" s="61"/>
      <c r="L8" s="117" t="s">
        <v>97</v>
      </c>
      <c r="M8" s="110"/>
      <c r="N8" s="108" t="s">
        <v>328</v>
      </c>
      <c r="O8" s="227" t="s">
        <v>332</v>
      </c>
      <c r="P8" s="239" t="s">
        <v>330</v>
      </c>
      <c r="Q8" s="144">
        <v>1815</v>
      </c>
      <c r="R8" s="243"/>
      <c r="S8" s="176"/>
      <c r="T8" s="29"/>
      <c r="U8" s="173"/>
    </row>
    <row r="9" spans="1:21" ht="17.25" customHeight="1">
      <c r="A9" s="111">
        <f t="shared" si="0"/>
        <v>7</v>
      </c>
      <c r="B9" s="264">
        <v>7</v>
      </c>
      <c r="C9" s="95" t="s">
        <v>107</v>
      </c>
      <c r="D9" s="2" t="s">
        <v>337</v>
      </c>
      <c r="E9" s="10" t="s">
        <v>107</v>
      </c>
      <c r="F9" s="10" t="s">
        <v>108</v>
      </c>
      <c r="G9" s="10" t="s">
        <v>334</v>
      </c>
      <c r="H9" s="83"/>
      <c r="I9" s="96" t="s">
        <v>92</v>
      </c>
      <c r="J9" s="2" t="s">
        <v>93</v>
      </c>
      <c r="K9" s="133"/>
      <c r="L9" s="117" t="s">
        <v>97</v>
      </c>
      <c r="M9" s="110"/>
      <c r="N9" s="108" t="s">
        <v>328</v>
      </c>
      <c r="O9" s="227" t="s">
        <v>332</v>
      </c>
      <c r="P9" s="239" t="s">
        <v>330</v>
      </c>
      <c r="Q9" s="144">
        <v>1945</v>
      </c>
      <c r="R9" s="243" t="s">
        <v>332</v>
      </c>
      <c r="S9" s="176"/>
      <c r="T9" s="29"/>
      <c r="U9" s="173"/>
    </row>
    <row r="10" spans="1:21" ht="17.25" customHeight="1">
      <c r="A10" s="111">
        <f t="shared" si="0"/>
        <v>8</v>
      </c>
      <c r="B10" s="264">
        <v>8</v>
      </c>
      <c r="C10" s="95" t="s">
        <v>117</v>
      </c>
      <c r="D10" s="2" t="s">
        <v>337</v>
      </c>
      <c r="E10" s="65" t="s">
        <v>117</v>
      </c>
      <c r="F10" s="65" t="s">
        <v>409</v>
      </c>
      <c r="G10" s="65" t="s">
        <v>100</v>
      </c>
      <c r="H10" s="84"/>
      <c r="I10" s="99" t="s">
        <v>92</v>
      </c>
      <c r="J10" s="60" t="s">
        <v>93</v>
      </c>
      <c r="K10" s="66"/>
      <c r="L10" s="113" t="s">
        <v>97</v>
      </c>
      <c r="M10" s="110"/>
      <c r="N10" s="108" t="s">
        <v>328</v>
      </c>
      <c r="O10" s="227" t="s">
        <v>332</v>
      </c>
      <c r="P10" s="239" t="s">
        <v>330</v>
      </c>
      <c r="Q10" s="144">
        <v>1915</v>
      </c>
      <c r="R10" s="243"/>
      <c r="S10" s="176"/>
      <c r="T10" s="29"/>
      <c r="U10" s="173"/>
    </row>
    <row r="11" spans="1:21" ht="17.25" customHeight="1">
      <c r="A11" s="111">
        <f t="shared" si="0"/>
        <v>9</v>
      </c>
      <c r="B11" s="264">
        <v>9</v>
      </c>
      <c r="C11" s="95" t="s">
        <v>109</v>
      </c>
      <c r="D11" s="2" t="s">
        <v>337</v>
      </c>
      <c r="E11" s="10" t="s">
        <v>109</v>
      </c>
      <c r="F11" s="10" t="s">
        <v>110</v>
      </c>
      <c r="G11" s="10" t="s">
        <v>106</v>
      </c>
      <c r="H11" s="83"/>
      <c r="I11" s="102" t="s">
        <v>92</v>
      </c>
      <c r="J11" s="120" t="s">
        <v>93</v>
      </c>
      <c r="K11" s="112"/>
      <c r="L11" s="117" t="s">
        <v>94</v>
      </c>
      <c r="M11" s="110"/>
      <c r="N11" s="108" t="s">
        <v>328</v>
      </c>
      <c r="O11" s="227" t="s">
        <v>332</v>
      </c>
      <c r="P11" s="239" t="s">
        <v>330</v>
      </c>
      <c r="Q11" s="144">
        <v>1845</v>
      </c>
      <c r="R11" s="243"/>
      <c r="S11" s="176"/>
      <c r="T11" s="29"/>
      <c r="U11" s="173"/>
    </row>
    <row r="12" spans="1:21" ht="17.25" customHeight="1">
      <c r="A12" s="111">
        <f t="shared" si="0"/>
        <v>10</v>
      </c>
      <c r="B12" s="264">
        <v>10</v>
      </c>
      <c r="C12" s="10" t="s">
        <v>129</v>
      </c>
      <c r="D12" s="2" t="s">
        <v>337</v>
      </c>
      <c r="E12" s="10" t="s">
        <v>114</v>
      </c>
      <c r="F12" s="65" t="s">
        <v>115</v>
      </c>
      <c r="G12" s="65" t="s">
        <v>100</v>
      </c>
      <c r="H12" s="83"/>
      <c r="I12" s="102" t="s">
        <v>92</v>
      </c>
      <c r="J12" s="120" t="s">
        <v>93</v>
      </c>
      <c r="K12" s="66"/>
      <c r="L12" s="113" t="s">
        <v>97</v>
      </c>
      <c r="M12" s="104"/>
      <c r="N12" s="108" t="s">
        <v>328</v>
      </c>
      <c r="O12" s="11" t="s">
        <v>332</v>
      </c>
      <c r="P12" s="272" t="s">
        <v>330</v>
      </c>
      <c r="Q12" s="144">
        <v>1745</v>
      </c>
      <c r="R12" s="243"/>
      <c r="S12" s="176"/>
      <c r="T12" s="29"/>
      <c r="U12" s="173"/>
    </row>
    <row r="13" spans="1:21" ht="17.25" customHeight="1">
      <c r="A13" s="111">
        <f t="shared" si="0"/>
        <v>11</v>
      </c>
      <c r="B13" s="264">
        <v>11</v>
      </c>
      <c r="C13" s="95" t="s">
        <v>111</v>
      </c>
      <c r="D13" s="2" t="s">
        <v>337</v>
      </c>
      <c r="E13" s="10" t="s">
        <v>111</v>
      </c>
      <c r="F13" s="10" t="s">
        <v>112</v>
      </c>
      <c r="G13" s="10" t="s">
        <v>106</v>
      </c>
      <c r="H13" s="83"/>
      <c r="I13" s="102" t="s">
        <v>92</v>
      </c>
      <c r="J13" s="120" t="s">
        <v>93</v>
      </c>
      <c r="K13" s="112"/>
      <c r="L13" s="117" t="s">
        <v>113</v>
      </c>
      <c r="M13" s="110"/>
      <c r="N13" s="108" t="s">
        <v>328</v>
      </c>
      <c r="O13" s="227" t="s">
        <v>332</v>
      </c>
      <c r="P13" s="239" t="s">
        <v>330</v>
      </c>
      <c r="Q13" s="144">
        <v>1900</v>
      </c>
      <c r="R13" s="243" t="s">
        <v>332</v>
      </c>
      <c r="S13" s="176"/>
      <c r="T13" s="29"/>
      <c r="U13" s="173"/>
    </row>
    <row r="14" spans="1:21" ht="17.25" customHeight="1">
      <c r="A14" s="111">
        <f t="shared" si="0"/>
        <v>12</v>
      </c>
      <c r="B14" s="264">
        <v>12</v>
      </c>
      <c r="C14" s="95" t="s">
        <v>413</v>
      </c>
      <c r="D14" s="2" t="s">
        <v>337</v>
      </c>
      <c r="E14" s="10" t="s">
        <v>413</v>
      </c>
      <c r="F14" s="10" t="s">
        <v>414</v>
      </c>
      <c r="G14" s="65" t="s">
        <v>415</v>
      </c>
      <c r="H14" s="83"/>
      <c r="I14" s="102" t="s">
        <v>92</v>
      </c>
      <c r="J14" s="120" t="s">
        <v>93</v>
      </c>
      <c r="K14" s="112"/>
      <c r="L14" s="117" t="s">
        <v>97</v>
      </c>
      <c r="M14" s="257"/>
      <c r="N14" s="108" t="s">
        <v>328</v>
      </c>
      <c r="O14" s="229" t="s">
        <v>332</v>
      </c>
      <c r="P14" s="274" t="s">
        <v>330</v>
      </c>
      <c r="Q14" s="144">
        <v>2015</v>
      </c>
      <c r="R14" s="243" t="s">
        <v>332</v>
      </c>
      <c r="S14" s="176"/>
      <c r="T14" s="29"/>
      <c r="U14" s="173"/>
    </row>
    <row r="15" spans="1:21" s="21" customFormat="1" ht="17.25">
      <c r="A15" s="111">
        <f t="shared" si="0"/>
        <v>13</v>
      </c>
      <c r="B15" s="264">
        <v>14</v>
      </c>
      <c r="C15" s="95" t="s">
        <v>119</v>
      </c>
      <c r="D15" s="2" t="s">
        <v>337</v>
      </c>
      <c r="E15" s="10" t="s">
        <v>119</v>
      </c>
      <c r="F15" s="10" t="s">
        <v>120</v>
      </c>
      <c r="G15" s="65" t="s">
        <v>335</v>
      </c>
      <c r="H15" s="97" t="s">
        <v>1</v>
      </c>
      <c r="I15" s="119" t="s">
        <v>121</v>
      </c>
      <c r="J15" s="120" t="s">
        <v>122</v>
      </c>
      <c r="K15" s="8"/>
      <c r="L15" s="279"/>
      <c r="M15" s="105"/>
      <c r="N15" s="290" t="s">
        <v>329</v>
      </c>
      <c r="O15" s="57"/>
      <c r="P15" s="273" t="s">
        <v>330</v>
      </c>
      <c r="Q15" s="144">
        <v>2015</v>
      </c>
      <c r="R15" s="243"/>
      <c r="S15" s="176"/>
      <c r="T15" s="29"/>
      <c r="U15" s="173"/>
    </row>
    <row r="16" spans="1:21" s="21" customFormat="1" ht="17.25">
      <c r="A16" s="111">
        <f t="shared" si="0"/>
        <v>14</v>
      </c>
      <c r="B16" s="265">
        <v>15</v>
      </c>
      <c r="C16" s="10" t="s">
        <v>127</v>
      </c>
      <c r="D16" s="2" t="s">
        <v>337</v>
      </c>
      <c r="E16" s="10" t="s">
        <v>123</v>
      </c>
      <c r="F16" s="10" t="s">
        <v>342</v>
      </c>
      <c r="G16" s="10" t="s">
        <v>124</v>
      </c>
      <c r="H16" s="83" t="s">
        <v>1</v>
      </c>
      <c r="I16" s="96" t="s">
        <v>125</v>
      </c>
      <c r="J16" s="2" t="s">
        <v>122</v>
      </c>
      <c r="K16" s="226"/>
      <c r="L16" s="113" t="s">
        <v>94</v>
      </c>
      <c r="M16" s="110"/>
      <c r="N16" s="108" t="s">
        <v>328</v>
      </c>
      <c r="O16" s="227"/>
      <c r="P16" s="239" t="s">
        <v>330</v>
      </c>
      <c r="Q16" s="337">
        <v>1800</v>
      </c>
      <c r="R16" s="242"/>
      <c r="S16" s="176"/>
      <c r="T16" s="29"/>
      <c r="U16" s="173"/>
    </row>
    <row r="17" spans="1:21" s="21" customFormat="1" ht="17.25">
      <c r="A17" s="111">
        <f t="shared" si="0"/>
        <v>15</v>
      </c>
      <c r="B17" s="264">
        <v>16</v>
      </c>
      <c r="C17" s="95" t="s">
        <v>152</v>
      </c>
      <c r="D17" s="2" t="s">
        <v>337</v>
      </c>
      <c r="E17" s="10" t="s">
        <v>152</v>
      </c>
      <c r="F17" s="10" t="s">
        <v>153</v>
      </c>
      <c r="G17" s="65" t="s">
        <v>154</v>
      </c>
      <c r="H17" s="83"/>
      <c r="I17" s="102" t="s">
        <v>155</v>
      </c>
      <c r="J17" s="120">
        <v>15</v>
      </c>
      <c r="K17" s="133"/>
      <c r="L17" s="279" t="s">
        <v>113</v>
      </c>
      <c r="M17" s="104"/>
      <c r="N17" s="290" t="s">
        <v>329</v>
      </c>
      <c r="O17" s="11"/>
      <c r="P17" s="272"/>
      <c r="Q17" s="144">
        <v>2030</v>
      </c>
      <c r="R17" s="242" t="s">
        <v>332</v>
      </c>
      <c r="S17" s="176"/>
      <c r="T17" s="29"/>
      <c r="U17" s="173"/>
    </row>
    <row r="18" spans="1:21" s="21" customFormat="1" ht="17.25">
      <c r="A18" s="111">
        <f t="shared" si="0"/>
        <v>16</v>
      </c>
      <c r="B18" s="264">
        <v>17</v>
      </c>
      <c r="C18" s="65" t="s">
        <v>135</v>
      </c>
      <c r="D18" s="2" t="s">
        <v>337</v>
      </c>
      <c r="E18" s="65" t="s">
        <v>131</v>
      </c>
      <c r="F18" s="65" t="s">
        <v>132</v>
      </c>
      <c r="G18" s="65" t="s">
        <v>380</v>
      </c>
      <c r="H18" s="84"/>
      <c r="I18" s="230" t="s">
        <v>133</v>
      </c>
      <c r="J18" s="60">
        <v>16</v>
      </c>
      <c r="K18" s="228"/>
      <c r="L18" s="113" t="s">
        <v>134</v>
      </c>
      <c r="M18" s="104"/>
      <c r="N18" s="182" t="s">
        <v>328</v>
      </c>
      <c r="O18" s="11" t="s">
        <v>332</v>
      </c>
      <c r="P18" s="272" t="s">
        <v>330</v>
      </c>
      <c r="Q18" s="337">
        <v>2000</v>
      </c>
      <c r="R18" s="242" t="s">
        <v>332</v>
      </c>
      <c r="S18" s="176"/>
      <c r="T18" s="29"/>
      <c r="U18" s="173"/>
    </row>
    <row r="19" spans="1:21" s="21" customFormat="1" ht="17.25">
      <c r="A19" s="111">
        <f t="shared" si="0"/>
        <v>17</v>
      </c>
      <c r="B19" s="264">
        <v>18</v>
      </c>
      <c r="C19" s="65" t="s">
        <v>129</v>
      </c>
      <c r="D19" s="2" t="s">
        <v>337</v>
      </c>
      <c r="E19" s="10" t="s">
        <v>141</v>
      </c>
      <c r="F19" s="65" t="s">
        <v>343</v>
      </c>
      <c r="G19" s="65" t="s">
        <v>380</v>
      </c>
      <c r="H19" s="84"/>
      <c r="I19" s="99" t="s">
        <v>133</v>
      </c>
      <c r="J19" s="60">
        <v>16</v>
      </c>
      <c r="K19" s="107"/>
      <c r="L19" s="316" t="s">
        <v>142</v>
      </c>
      <c r="M19" s="104" t="s">
        <v>139</v>
      </c>
      <c r="N19" s="108" t="s">
        <v>328</v>
      </c>
      <c r="O19" s="227" t="s">
        <v>332</v>
      </c>
      <c r="P19" s="239" t="s">
        <v>330</v>
      </c>
      <c r="Q19" s="144">
        <v>1900</v>
      </c>
      <c r="R19" s="242" t="s">
        <v>332</v>
      </c>
      <c r="S19" s="176"/>
      <c r="T19" s="29"/>
      <c r="U19" s="173"/>
    </row>
    <row r="20" spans="1:21" s="21" customFormat="1" ht="17.25">
      <c r="A20" s="111">
        <f t="shared" si="0"/>
        <v>18</v>
      </c>
      <c r="B20" s="264">
        <v>19</v>
      </c>
      <c r="C20" s="10" t="s">
        <v>140</v>
      </c>
      <c r="D20" s="2" t="s">
        <v>337</v>
      </c>
      <c r="E20" s="10" t="s">
        <v>136</v>
      </c>
      <c r="F20" s="10" t="s">
        <v>137</v>
      </c>
      <c r="G20" s="65" t="s">
        <v>380</v>
      </c>
      <c r="H20" s="83"/>
      <c r="I20" s="102" t="s">
        <v>133</v>
      </c>
      <c r="J20" s="120">
        <v>16</v>
      </c>
      <c r="K20" s="66"/>
      <c r="L20" s="113" t="s">
        <v>138</v>
      </c>
      <c r="M20" s="110" t="s">
        <v>139</v>
      </c>
      <c r="N20" s="108" t="s">
        <v>328</v>
      </c>
      <c r="O20" s="227" t="s">
        <v>332</v>
      </c>
      <c r="P20" s="239" t="s">
        <v>330</v>
      </c>
      <c r="Q20" s="144">
        <v>2030</v>
      </c>
      <c r="R20" s="243"/>
      <c r="S20" s="176"/>
      <c r="T20" s="29"/>
      <c r="U20" s="173"/>
    </row>
    <row r="21" spans="1:21" s="21" customFormat="1" ht="17.25">
      <c r="A21" s="111">
        <f t="shared" si="0"/>
        <v>19</v>
      </c>
      <c r="B21" s="264">
        <v>20</v>
      </c>
      <c r="C21" s="65" t="s">
        <v>129</v>
      </c>
      <c r="D21" s="2" t="s">
        <v>337</v>
      </c>
      <c r="E21" s="10" t="s">
        <v>143</v>
      </c>
      <c r="F21" s="10" t="s">
        <v>344</v>
      </c>
      <c r="G21" s="65" t="s">
        <v>380</v>
      </c>
      <c r="H21" s="83"/>
      <c r="I21" s="102" t="s">
        <v>133</v>
      </c>
      <c r="J21" s="120">
        <v>16</v>
      </c>
      <c r="K21" s="8"/>
      <c r="L21" s="117" t="s">
        <v>144</v>
      </c>
      <c r="M21" s="104" t="s">
        <v>139</v>
      </c>
      <c r="N21" s="108" t="s">
        <v>328</v>
      </c>
      <c r="O21" s="11" t="s">
        <v>332</v>
      </c>
      <c r="P21" s="272" t="s">
        <v>330</v>
      </c>
      <c r="Q21" s="144">
        <v>1915</v>
      </c>
      <c r="R21" s="243"/>
      <c r="S21" s="176"/>
      <c r="T21" s="29"/>
      <c r="U21" s="173"/>
    </row>
    <row r="22" spans="1:21" s="21" customFormat="1" ht="16.5" customHeight="1">
      <c r="A22" s="111">
        <f t="shared" si="0"/>
        <v>20</v>
      </c>
      <c r="B22" s="264">
        <v>21</v>
      </c>
      <c r="C22" s="65" t="s">
        <v>129</v>
      </c>
      <c r="D22" s="2" t="s">
        <v>337</v>
      </c>
      <c r="E22" s="10" t="s">
        <v>148</v>
      </c>
      <c r="F22" s="10" t="s">
        <v>149</v>
      </c>
      <c r="G22" s="65" t="s">
        <v>380</v>
      </c>
      <c r="H22" s="83"/>
      <c r="I22" s="102" t="s">
        <v>133</v>
      </c>
      <c r="J22" s="120">
        <v>16</v>
      </c>
      <c r="K22" s="8"/>
      <c r="L22" s="117" t="s">
        <v>134</v>
      </c>
      <c r="M22" s="104"/>
      <c r="N22" s="108" t="s">
        <v>328</v>
      </c>
      <c r="O22" s="11" t="s">
        <v>332</v>
      </c>
      <c r="P22" s="272" t="s">
        <v>330</v>
      </c>
      <c r="Q22" s="144">
        <v>1915</v>
      </c>
      <c r="R22" s="243"/>
      <c r="S22" s="176"/>
      <c r="T22" s="29"/>
      <c r="U22" s="173"/>
    </row>
    <row r="23" spans="1:21" s="21" customFormat="1" ht="16.5" customHeight="1">
      <c r="A23" s="111">
        <f t="shared" si="0"/>
        <v>21</v>
      </c>
      <c r="B23" s="264">
        <v>22</v>
      </c>
      <c r="C23" s="65" t="s">
        <v>129</v>
      </c>
      <c r="D23" s="2" t="s">
        <v>337</v>
      </c>
      <c r="E23" s="65" t="s">
        <v>146</v>
      </c>
      <c r="F23" s="65" t="s">
        <v>147</v>
      </c>
      <c r="G23" s="65" t="s">
        <v>380</v>
      </c>
      <c r="H23" s="84"/>
      <c r="I23" s="102" t="s">
        <v>133</v>
      </c>
      <c r="J23" s="120">
        <v>16</v>
      </c>
      <c r="K23" s="66"/>
      <c r="L23" s="117" t="s">
        <v>134</v>
      </c>
      <c r="M23" s="105"/>
      <c r="N23" s="108" t="s">
        <v>328</v>
      </c>
      <c r="O23" s="227" t="s">
        <v>332</v>
      </c>
      <c r="P23" s="239" t="s">
        <v>330</v>
      </c>
      <c r="Q23" s="144">
        <v>1915</v>
      </c>
      <c r="R23" s="243"/>
      <c r="S23" s="176"/>
      <c r="T23" s="29"/>
      <c r="U23" s="173"/>
    </row>
    <row r="24" spans="1:21" s="21" customFormat="1" ht="16.5" customHeight="1">
      <c r="A24" s="111">
        <f t="shared" si="0"/>
        <v>22</v>
      </c>
      <c r="B24" s="264">
        <v>23</v>
      </c>
      <c r="C24" s="94" t="s">
        <v>404</v>
      </c>
      <c r="D24" s="2" t="s">
        <v>337</v>
      </c>
      <c r="E24" s="65" t="s">
        <v>404</v>
      </c>
      <c r="F24" s="65" t="s">
        <v>405</v>
      </c>
      <c r="G24" s="65" t="s">
        <v>380</v>
      </c>
      <c r="H24" s="84"/>
      <c r="I24" s="102" t="s">
        <v>133</v>
      </c>
      <c r="J24" s="120">
        <v>16</v>
      </c>
      <c r="K24" s="66"/>
      <c r="L24" s="117" t="s">
        <v>134</v>
      </c>
      <c r="M24" s="105"/>
      <c r="N24" s="108" t="s">
        <v>328</v>
      </c>
      <c r="O24" s="227" t="s">
        <v>332</v>
      </c>
      <c r="P24" s="239" t="s">
        <v>330</v>
      </c>
      <c r="Q24" s="144">
        <v>2130</v>
      </c>
      <c r="R24" s="243"/>
      <c r="S24" s="176"/>
      <c r="T24" s="29"/>
      <c r="U24" s="173"/>
    </row>
    <row r="25" spans="1:21" s="21" customFormat="1" ht="17.25">
      <c r="A25" s="111">
        <f t="shared" si="0"/>
        <v>23</v>
      </c>
      <c r="B25" s="264">
        <v>24</v>
      </c>
      <c r="C25" s="94" t="s">
        <v>145</v>
      </c>
      <c r="D25" s="2" t="s">
        <v>338</v>
      </c>
      <c r="E25" s="10" t="s">
        <v>145</v>
      </c>
      <c r="F25" s="10" t="s">
        <v>345</v>
      </c>
      <c r="G25" s="65" t="s">
        <v>380</v>
      </c>
      <c r="H25" s="83"/>
      <c r="I25" s="96" t="s">
        <v>133</v>
      </c>
      <c r="J25" s="2">
        <v>16</v>
      </c>
      <c r="K25" s="142"/>
      <c r="L25" s="113" t="s">
        <v>116</v>
      </c>
      <c r="M25" s="104"/>
      <c r="N25" s="108" t="s">
        <v>328</v>
      </c>
      <c r="O25" s="11" t="s">
        <v>332</v>
      </c>
      <c r="P25" s="272" t="s">
        <v>330</v>
      </c>
      <c r="Q25" s="144">
        <v>2115</v>
      </c>
      <c r="R25" s="243" t="s">
        <v>332</v>
      </c>
      <c r="S25" s="176"/>
      <c r="T25" s="29"/>
      <c r="U25" s="173"/>
    </row>
    <row r="26" spans="1:21" s="21" customFormat="1" ht="17.25">
      <c r="A26" s="111">
        <f t="shared" si="0"/>
        <v>24</v>
      </c>
      <c r="B26" s="264">
        <v>25</v>
      </c>
      <c r="C26" s="10" t="s">
        <v>129</v>
      </c>
      <c r="D26" s="2" t="s">
        <v>337</v>
      </c>
      <c r="E26" s="65" t="s">
        <v>150</v>
      </c>
      <c r="F26" s="65" t="s">
        <v>151</v>
      </c>
      <c r="G26" s="65" t="s">
        <v>380</v>
      </c>
      <c r="H26" s="84"/>
      <c r="I26" s="234" t="s">
        <v>133</v>
      </c>
      <c r="J26" s="121">
        <v>16</v>
      </c>
      <c r="K26" s="171"/>
      <c r="L26" s="117"/>
      <c r="M26" s="104"/>
      <c r="N26" s="182" t="s">
        <v>328</v>
      </c>
      <c r="O26" s="227" t="s">
        <v>332</v>
      </c>
      <c r="P26" s="239" t="s">
        <v>330</v>
      </c>
      <c r="Q26" s="144">
        <v>2045</v>
      </c>
      <c r="R26" s="243" t="s">
        <v>332</v>
      </c>
      <c r="S26" s="176"/>
      <c r="T26" s="29"/>
      <c r="U26" s="173"/>
    </row>
    <row r="27" spans="1:21" s="21" customFormat="1" ht="17.25">
      <c r="A27" s="111">
        <f t="shared" si="0"/>
        <v>25</v>
      </c>
      <c r="B27" s="264">
        <v>26</v>
      </c>
      <c r="C27" s="94" t="s">
        <v>156</v>
      </c>
      <c r="D27" s="2" t="s">
        <v>337</v>
      </c>
      <c r="E27" s="65" t="s">
        <v>156</v>
      </c>
      <c r="F27" s="65" t="s">
        <v>157</v>
      </c>
      <c r="G27" s="10" t="s">
        <v>165</v>
      </c>
      <c r="H27" s="84"/>
      <c r="I27" s="99" t="s">
        <v>92</v>
      </c>
      <c r="J27" s="60" t="s">
        <v>76</v>
      </c>
      <c r="K27" s="112"/>
      <c r="L27" s="117" t="s">
        <v>142</v>
      </c>
      <c r="M27" s="104"/>
      <c r="N27" s="290" t="s">
        <v>329</v>
      </c>
      <c r="O27" s="11" t="s">
        <v>332</v>
      </c>
      <c r="P27" s="272" t="s">
        <v>330</v>
      </c>
      <c r="Q27" s="144">
        <v>2100</v>
      </c>
      <c r="R27" s="243" t="s">
        <v>332</v>
      </c>
      <c r="S27" s="176"/>
      <c r="T27" s="29"/>
      <c r="U27" s="173"/>
    </row>
    <row r="28" spans="1:21" s="21" customFormat="1" ht="17.25">
      <c r="A28" s="111">
        <f t="shared" si="0"/>
        <v>26</v>
      </c>
      <c r="B28" s="264">
        <v>27</v>
      </c>
      <c r="C28" s="95" t="s">
        <v>158</v>
      </c>
      <c r="D28" s="2" t="s">
        <v>337</v>
      </c>
      <c r="E28" s="10" t="s">
        <v>158</v>
      </c>
      <c r="F28" s="10" t="s">
        <v>159</v>
      </c>
      <c r="G28" s="65" t="s">
        <v>160</v>
      </c>
      <c r="H28" s="83"/>
      <c r="I28" s="102" t="s">
        <v>92</v>
      </c>
      <c r="J28" s="120" t="s">
        <v>76</v>
      </c>
      <c r="K28" s="228"/>
      <c r="L28" s="113" t="s">
        <v>142</v>
      </c>
      <c r="M28" s="104"/>
      <c r="N28" s="108" t="s">
        <v>328</v>
      </c>
      <c r="O28" s="229" t="s">
        <v>332</v>
      </c>
      <c r="P28" s="274" t="s">
        <v>330</v>
      </c>
      <c r="Q28" s="144">
        <v>2115</v>
      </c>
      <c r="R28" s="243" t="s">
        <v>332</v>
      </c>
      <c r="S28" s="176"/>
      <c r="T28" s="29"/>
      <c r="U28" s="180"/>
    </row>
    <row r="29" spans="1:21" s="21" customFormat="1" ht="17.25">
      <c r="A29" s="111">
        <f t="shared" si="0"/>
        <v>27</v>
      </c>
      <c r="B29" s="265">
        <v>28</v>
      </c>
      <c r="C29" s="95" t="s">
        <v>161</v>
      </c>
      <c r="D29" s="2" t="s">
        <v>337</v>
      </c>
      <c r="E29" s="10" t="s">
        <v>161</v>
      </c>
      <c r="F29" s="10" t="s">
        <v>162</v>
      </c>
      <c r="G29" s="10" t="s">
        <v>165</v>
      </c>
      <c r="H29" s="83"/>
      <c r="I29" s="83" t="s">
        <v>92</v>
      </c>
      <c r="J29" s="120" t="s">
        <v>76</v>
      </c>
      <c r="K29" s="228"/>
      <c r="L29" s="113" t="s">
        <v>134</v>
      </c>
      <c r="M29" s="104"/>
      <c r="N29" s="108" t="s">
        <v>328</v>
      </c>
      <c r="O29" s="227"/>
      <c r="P29" s="239" t="s">
        <v>330</v>
      </c>
      <c r="Q29" s="144">
        <v>2100</v>
      </c>
      <c r="R29" s="243" t="s">
        <v>332</v>
      </c>
      <c r="S29" s="176"/>
      <c r="T29" s="29"/>
      <c r="U29" s="180"/>
    </row>
    <row r="30" spans="1:21" s="21" customFormat="1" ht="18" thickBot="1">
      <c r="A30" s="132">
        <f t="shared" si="0"/>
        <v>28</v>
      </c>
      <c r="B30" s="266">
        <v>29</v>
      </c>
      <c r="C30" s="122" t="s">
        <v>164</v>
      </c>
      <c r="D30" s="123" t="s">
        <v>337</v>
      </c>
      <c r="E30" s="14" t="s">
        <v>375</v>
      </c>
      <c r="F30" s="14" t="s">
        <v>376</v>
      </c>
      <c r="G30" s="14" t="s">
        <v>201</v>
      </c>
      <c r="H30" s="232"/>
      <c r="I30" s="280" t="s">
        <v>92</v>
      </c>
      <c r="J30" s="123" t="s">
        <v>76</v>
      </c>
      <c r="K30" s="281"/>
      <c r="L30" s="282" t="s">
        <v>163</v>
      </c>
      <c r="M30" s="124"/>
      <c r="N30" s="283" t="s">
        <v>328</v>
      </c>
      <c r="O30" s="284"/>
      <c r="P30" s="285" t="s">
        <v>330</v>
      </c>
      <c r="Q30" s="233">
        <v>2045</v>
      </c>
      <c r="R30" s="244" t="s">
        <v>332</v>
      </c>
      <c r="S30" s="176"/>
      <c r="T30" s="249"/>
      <c r="U30" s="180"/>
    </row>
    <row r="31" spans="1:21" s="21" customFormat="1" ht="17.25">
      <c r="A31" s="302">
        <f t="shared" si="0"/>
        <v>29</v>
      </c>
      <c r="B31" s="303">
        <v>30</v>
      </c>
      <c r="C31" s="307" t="s">
        <v>126</v>
      </c>
      <c r="D31" s="304" t="s">
        <v>337</v>
      </c>
      <c r="E31" s="307" t="s">
        <v>204</v>
      </c>
      <c r="F31" s="307" t="s">
        <v>353</v>
      </c>
      <c r="G31" s="307" t="s">
        <v>201</v>
      </c>
      <c r="H31" s="308"/>
      <c r="I31" s="329" t="s">
        <v>92</v>
      </c>
      <c r="J31" s="304" t="s">
        <v>76</v>
      </c>
      <c r="K31" s="330"/>
      <c r="L31" s="310" t="s">
        <v>116</v>
      </c>
      <c r="M31" s="311" t="s">
        <v>202</v>
      </c>
      <c r="N31" s="289" t="s">
        <v>329</v>
      </c>
      <c r="O31" s="331"/>
      <c r="P31" s="332" t="s">
        <v>330</v>
      </c>
      <c r="Q31" s="340" t="s">
        <v>394</v>
      </c>
      <c r="R31" s="314" t="s">
        <v>332</v>
      </c>
      <c r="S31" s="176"/>
      <c r="T31" s="249"/>
      <c r="U31" s="180"/>
    </row>
    <row r="32" spans="1:21" s="21" customFormat="1" ht="17.25">
      <c r="A32" s="190">
        <f t="shared" si="0"/>
        <v>30</v>
      </c>
      <c r="B32" s="264">
        <v>31</v>
      </c>
      <c r="C32" s="65" t="s">
        <v>128</v>
      </c>
      <c r="D32" s="60" t="s">
        <v>337</v>
      </c>
      <c r="E32" s="65" t="s">
        <v>210</v>
      </c>
      <c r="F32" s="65" t="s">
        <v>352</v>
      </c>
      <c r="G32" s="65" t="s">
        <v>201</v>
      </c>
      <c r="H32" s="84"/>
      <c r="I32" s="99" t="s">
        <v>92</v>
      </c>
      <c r="J32" s="60" t="s">
        <v>76</v>
      </c>
      <c r="K32" s="112"/>
      <c r="L32" s="106" t="s">
        <v>116</v>
      </c>
      <c r="M32" s="105" t="s">
        <v>202</v>
      </c>
      <c r="N32" s="181" t="s">
        <v>328</v>
      </c>
      <c r="O32" s="57"/>
      <c r="P32" s="275" t="s">
        <v>330</v>
      </c>
      <c r="Q32" s="341">
        <v>1945</v>
      </c>
      <c r="R32" s="246"/>
      <c r="S32" s="176"/>
      <c r="T32" s="249"/>
      <c r="U32" s="180"/>
    </row>
    <row r="33" spans="1:21" s="21" customFormat="1" ht="17.25">
      <c r="A33" s="190">
        <f t="shared" si="0"/>
        <v>31</v>
      </c>
      <c r="B33" s="265">
        <v>32</v>
      </c>
      <c r="C33" s="95" t="s">
        <v>205</v>
      </c>
      <c r="D33" s="2" t="s">
        <v>337</v>
      </c>
      <c r="E33" s="65" t="s">
        <v>205</v>
      </c>
      <c r="F33" s="65" t="s">
        <v>206</v>
      </c>
      <c r="G33" s="65" t="s">
        <v>201</v>
      </c>
      <c r="H33" s="84"/>
      <c r="I33" s="118" t="s">
        <v>92</v>
      </c>
      <c r="J33" s="60" t="s">
        <v>76</v>
      </c>
      <c r="K33" s="112"/>
      <c r="L33" s="106" t="s">
        <v>116</v>
      </c>
      <c r="M33" s="105" t="s">
        <v>202</v>
      </c>
      <c r="N33" s="181" t="s">
        <v>328</v>
      </c>
      <c r="O33" s="57"/>
      <c r="P33" s="275" t="s">
        <v>330</v>
      </c>
      <c r="Q33" s="164" t="s">
        <v>420</v>
      </c>
      <c r="R33" s="242" t="s">
        <v>332</v>
      </c>
      <c r="S33" s="176"/>
      <c r="T33" s="249"/>
      <c r="U33" s="180"/>
    </row>
    <row r="34" spans="1:21" s="21" customFormat="1" ht="17.25">
      <c r="A34" s="190">
        <f t="shared" si="0"/>
        <v>32</v>
      </c>
      <c r="B34" s="265">
        <v>33</v>
      </c>
      <c r="C34" s="10" t="s">
        <v>128</v>
      </c>
      <c r="D34" s="2" t="s">
        <v>337</v>
      </c>
      <c r="E34" s="65" t="s">
        <v>207</v>
      </c>
      <c r="F34" s="65" t="s">
        <v>208</v>
      </c>
      <c r="G34" s="236" t="s">
        <v>201</v>
      </c>
      <c r="H34" s="84"/>
      <c r="I34" s="237" t="s">
        <v>92</v>
      </c>
      <c r="J34" s="238" t="s">
        <v>76</v>
      </c>
      <c r="K34" s="228"/>
      <c r="L34" s="106" t="s">
        <v>116</v>
      </c>
      <c r="M34" s="105" t="s">
        <v>202</v>
      </c>
      <c r="N34" s="108" t="s">
        <v>328</v>
      </c>
      <c r="O34" s="229"/>
      <c r="P34" s="274" t="s">
        <v>330</v>
      </c>
      <c r="Q34" s="144" t="s">
        <v>421</v>
      </c>
      <c r="R34" s="245" t="s">
        <v>332</v>
      </c>
      <c r="S34" s="176"/>
      <c r="T34" s="249"/>
      <c r="U34" s="180"/>
    </row>
    <row r="35" spans="1:21" s="21" customFormat="1" ht="17.25">
      <c r="A35" s="190">
        <f t="shared" si="0"/>
        <v>33</v>
      </c>
      <c r="B35" s="265">
        <v>34</v>
      </c>
      <c r="C35" s="94" t="s">
        <v>199</v>
      </c>
      <c r="D35" s="60" t="s">
        <v>337</v>
      </c>
      <c r="E35" s="65" t="s">
        <v>199</v>
      </c>
      <c r="F35" s="65" t="s">
        <v>200</v>
      </c>
      <c r="G35" s="65" t="s">
        <v>201</v>
      </c>
      <c r="H35" s="84"/>
      <c r="I35" s="99" t="s">
        <v>92</v>
      </c>
      <c r="J35" s="60" t="s">
        <v>76</v>
      </c>
      <c r="K35" s="112"/>
      <c r="L35" s="106" t="s">
        <v>116</v>
      </c>
      <c r="M35" s="105" t="s">
        <v>202</v>
      </c>
      <c r="N35" s="181" t="s">
        <v>328</v>
      </c>
      <c r="O35" s="57"/>
      <c r="P35" s="275" t="s">
        <v>330</v>
      </c>
      <c r="Q35" s="164" t="s">
        <v>422</v>
      </c>
      <c r="R35" s="246"/>
      <c r="S35" s="176"/>
      <c r="T35" s="249"/>
      <c r="U35" s="180"/>
    </row>
    <row r="36" spans="1:21" s="21" customFormat="1" ht="17.25">
      <c r="A36" s="190">
        <f t="shared" si="0"/>
        <v>34</v>
      </c>
      <c r="B36" s="264">
        <v>35</v>
      </c>
      <c r="C36" s="94" t="s">
        <v>406</v>
      </c>
      <c r="D36" s="2" t="s">
        <v>337</v>
      </c>
      <c r="E36" s="65" t="s">
        <v>406</v>
      </c>
      <c r="F36" s="65" t="s">
        <v>407</v>
      </c>
      <c r="G36" s="236" t="s">
        <v>201</v>
      </c>
      <c r="H36" s="84"/>
      <c r="I36" s="237" t="s">
        <v>92</v>
      </c>
      <c r="J36" s="238" t="s">
        <v>76</v>
      </c>
      <c r="K36" s="228"/>
      <c r="L36" s="106" t="s">
        <v>116</v>
      </c>
      <c r="M36" s="105" t="s">
        <v>202</v>
      </c>
      <c r="N36" s="108" t="s">
        <v>328</v>
      </c>
      <c r="O36" s="229"/>
      <c r="P36" s="274" t="s">
        <v>330</v>
      </c>
      <c r="Q36" s="144" t="s">
        <v>423</v>
      </c>
      <c r="R36" s="245"/>
      <c r="S36" s="176"/>
      <c r="T36" s="249"/>
      <c r="U36" s="180"/>
    </row>
    <row r="37" spans="1:21" s="21" customFormat="1" ht="17.25">
      <c r="A37" s="190">
        <f t="shared" si="0"/>
        <v>35</v>
      </c>
      <c r="B37" s="264">
        <v>36</v>
      </c>
      <c r="C37" s="94" t="s">
        <v>209</v>
      </c>
      <c r="D37" s="60" t="s">
        <v>337</v>
      </c>
      <c r="E37" s="65" t="s">
        <v>209</v>
      </c>
      <c r="F37" s="65" t="s">
        <v>354</v>
      </c>
      <c r="G37" s="236" t="s">
        <v>201</v>
      </c>
      <c r="H37" s="84"/>
      <c r="I37" s="237" t="s">
        <v>92</v>
      </c>
      <c r="J37" s="238" t="s">
        <v>76</v>
      </c>
      <c r="K37" s="228"/>
      <c r="L37" s="106" t="s">
        <v>94</v>
      </c>
      <c r="M37" s="105" t="s">
        <v>202</v>
      </c>
      <c r="N37" s="108" t="s">
        <v>328</v>
      </c>
      <c r="O37" s="229"/>
      <c r="P37" s="274" t="s">
        <v>330</v>
      </c>
      <c r="Q37" s="144" t="s">
        <v>424</v>
      </c>
      <c r="R37" s="245" t="s">
        <v>332</v>
      </c>
      <c r="S37" s="176"/>
      <c r="T37" s="249"/>
      <c r="U37" s="180"/>
    </row>
    <row r="38" spans="1:21" s="21" customFormat="1" ht="17.25">
      <c r="A38" s="190">
        <f t="shared" si="0"/>
        <v>36</v>
      </c>
      <c r="B38" s="264">
        <v>37</v>
      </c>
      <c r="C38" s="10" t="s">
        <v>127</v>
      </c>
      <c r="D38" s="60" t="s">
        <v>402</v>
      </c>
      <c r="E38" s="65" t="s">
        <v>400</v>
      </c>
      <c r="F38" s="65" t="s">
        <v>401</v>
      </c>
      <c r="G38" s="10" t="s">
        <v>201</v>
      </c>
      <c r="H38" s="84"/>
      <c r="I38" s="237" t="s">
        <v>92</v>
      </c>
      <c r="J38" s="238" t="s">
        <v>76</v>
      </c>
      <c r="K38" s="228"/>
      <c r="L38" s="106" t="s">
        <v>116</v>
      </c>
      <c r="M38" s="105" t="s">
        <v>202</v>
      </c>
      <c r="N38" s="108" t="s">
        <v>328</v>
      </c>
      <c r="O38" s="229"/>
      <c r="P38" s="274" t="s">
        <v>330</v>
      </c>
      <c r="Q38" s="337" t="s">
        <v>425</v>
      </c>
      <c r="R38" s="245" t="s">
        <v>332</v>
      </c>
      <c r="S38" s="176"/>
      <c r="T38" s="249"/>
      <c r="U38" s="180"/>
    </row>
    <row r="39" spans="1:21" s="21" customFormat="1" ht="17.25">
      <c r="A39" s="190">
        <f t="shared" si="0"/>
        <v>37</v>
      </c>
      <c r="B39" s="264">
        <v>38</v>
      </c>
      <c r="C39" s="95" t="s">
        <v>339</v>
      </c>
      <c r="D39" s="2" t="s">
        <v>337</v>
      </c>
      <c r="E39" s="10" t="s">
        <v>373</v>
      </c>
      <c r="F39" s="10" t="s">
        <v>355</v>
      </c>
      <c r="G39" s="10" t="s">
        <v>201</v>
      </c>
      <c r="H39" s="83"/>
      <c r="I39" s="96" t="s">
        <v>92</v>
      </c>
      <c r="J39" s="2" t="s">
        <v>76</v>
      </c>
      <c r="K39" s="66"/>
      <c r="L39" s="98" t="s">
        <v>203</v>
      </c>
      <c r="M39" s="104" t="s">
        <v>202</v>
      </c>
      <c r="N39" s="182" t="s">
        <v>328</v>
      </c>
      <c r="O39" s="11"/>
      <c r="P39" s="271" t="s">
        <v>330</v>
      </c>
      <c r="Q39" s="144">
        <v>1915</v>
      </c>
      <c r="R39" s="245" t="s">
        <v>332</v>
      </c>
      <c r="S39" s="176"/>
      <c r="T39" s="249"/>
      <c r="U39" s="180"/>
    </row>
    <row r="40" spans="1:21" s="21" customFormat="1" ht="18" thickBot="1">
      <c r="A40" s="132">
        <f t="shared" si="0"/>
        <v>38</v>
      </c>
      <c r="B40" s="266">
        <v>39</v>
      </c>
      <c r="C40" s="333" t="s">
        <v>397</v>
      </c>
      <c r="D40" s="123" t="s">
        <v>338</v>
      </c>
      <c r="E40" s="14" t="s">
        <v>397</v>
      </c>
      <c r="F40" s="14" t="s">
        <v>417</v>
      </c>
      <c r="G40" s="14" t="s">
        <v>201</v>
      </c>
      <c r="H40" s="232"/>
      <c r="I40" s="334" t="s">
        <v>92</v>
      </c>
      <c r="J40" s="335" t="s">
        <v>76</v>
      </c>
      <c r="K40" s="336"/>
      <c r="L40" s="286" t="s">
        <v>116</v>
      </c>
      <c r="M40" s="124" t="s">
        <v>202</v>
      </c>
      <c r="N40" s="283" t="s">
        <v>328</v>
      </c>
      <c r="O40" s="284"/>
      <c r="P40" s="285" t="s">
        <v>330</v>
      </c>
      <c r="Q40" s="233">
        <v>1930</v>
      </c>
      <c r="R40" s="288"/>
      <c r="S40" s="176"/>
      <c r="T40" s="249"/>
      <c r="U40" s="180"/>
    </row>
    <row r="41" spans="1:21" s="21" customFormat="1" ht="17.25">
      <c r="A41" s="267">
        <f t="shared" si="0"/>
        <v>39</v>
      </c>
      <c r="B41" s="264">
        <v>40</v>
      </c>
      <c r="C41" s="291" t="s">
        <v>175</v>
      </c>
      <c r="D41" s="292" t="s">
        <v>337</v>
      </c>
      <c r="E41" s="293" t="s">
        <v>175</v>
      </c>
      <c r="F41" s="293" t="s">
        <v>176</v>
      </c>
      <c r="G41" s="293" t="s">
        <v>160</v>
      </c>
      <c r="H41" s="294"/>
      <c r="I41" s="295" t="s">
        <v>92</v>
      </c>
      <c r="J41" s="60" t="s">
        <v>77</v>
      </c>
      <c r="K41" s="112"/>
      <c r="L41" s="296" t="s">
        <v>142</v>
      </c>
      <c r="M41" s="297" t="s">
        <v>168</v>
      </c>
      <c r="N41" s="306" t="s">
        <v>329</v>
      </c>
      <c r="O41" s="298"/>
      <c r="P41" s="299" t="s">
        <v>330</v>
      </c>
      <c r="Q41" s="300" t="s">
        <v>384</v>
      </c>
      <c r="R41" s="301" t="s">
        <v>332</v>
      </c>
      <c r="S41" s="176"/>
      <c r="T41" s="249"/>
      <c r="U41" s="180"/>
    </row>
    <row r="42" spans="1:21" s="21" customFormat="1" ht="17.25">
      <c r="A42" s="267">
        <f t="shared" si="0"/>
        <v>40</v>
      </c>
      <c r="B42" s="265">
        <v>41</v>
      </c>
      <c r="C42" s="95" t="s">
        <v>185</v>
      </c>
      <c r="D42" s="2" t="s">
        <v>337</v>
      </c>
      <c r="E42" s="10" t="s">
        <v>185</v>
      </c>
      <c r="F42" s="10" t="s">
        <v>186</v>
      </c>
      <c r="G42" s="10" t="s">
        <v>160</v>
      </c>
      <c r="H42" s="83"/>
      <c r="I42" s="102" t="s">
        <v>92</v>
      </c>
      <c r="J42" s="121" t="s">
        <v>77</v>
      </c>
      <c r="K42" s="171"/>
      <c r="L42" s="113" t="s">
        <v>142</v>
      </c>
      <c r="M42" s="138" t="s">
        <v>168</v>
      </c>
      <c r="N42" s="108" t="s">
        <v>328</v>
      </c>
      <c r="O42" s="136"/>
      <c r="P42" s="272" t="s">
        <v>330</v>
      </c>
      <c r="Q42" s="144" t="s">
        <v>385</v>
      </c>
      <c r="R42" s="245" t="s">
        <v>332</v>
      </c>
      <c r="S42" s="176"/>
      <c r="T42" s="249"/>
      <c r="U42" s="180"/>
    </row>
    <row r="43" spans="1:21" s="21" customFormat="1" ht="17.25">
      <c r="A43" s="190">
        <f t="shared" si="0"/>
        <v>41</v>
      </c>
      <c r="B43" s="265">
        <v>42</v>
      </c>
      <c r="C43" s="94" t="s">
        <v>174</v>
      </c>
      <c r="D43" s="2" t="s">
        <v>337</v>
      </c>
      <c r="E43" s="65" t="s">
        <v>174</v>
      </c>
      <c r="F43" s="65" t="s">
        <v>346</v>
      </c>
      <c r="G43" s="10" t="s">
        <v>160</v>
      </c>
      <c r="H43" s="84"/>
      <c r="I43" s="230" t="s">
        <v>92</v>
      </c>
      <c r="J43" s="60" t="s">
        <v>77</v>
      </c>
      <c r="K43" s="228"/>
      <c r="L43" s="113" t="s">
        <v>142</v>
      </c>
      <c r="M43" s="109" t="s">
        <v>168</v>
      </c>
      <c r="N43" s="108" t="s">
        <v>328</v>
      </c>
      <c r="O43" s="57"/>
      <c r="P43" s="239" t="s">
        <v>330</v>
      </c>
      <c r="Q43" s="144" t="s">
        <v>385</v>
      </c>
      <c r="R43" s="242" t="s">
        <v>332</v>
      </c>
      <c r="S43" s="176"/>
      <c r="T43" s="249"/>
      <c r="U43" s="180"/>
    </row>
    <row r="44" spans="1:21" s="21" customFormat="1" ht="17.25">
      <c r="A44" s="190">
        <f t="shared" si="0"/>
        <v>42</v>
      </c>
      <c r="B44" s="265">
        <v>43</v>
      </c>
      <c r="C44" s="94" t="s">
        <v>178</v>
      </c>
      <c r="D44" s="2" t="s">
        <v>337</v>
      </c>
      <c r="E44" s="65" t="s">
        <v>178</v>
      </c>
      <c r="F44" s="65" t="s">
        <v>347</v>
      </c>
      <c r="G44" s="65" t="s">
        <v>160</v>
      </c>
      <c r="H44" s="84"/>
      <c r="I44" s="230" t="s">
        <v>92</v>
      </c>
      <c r="J44" s="60" t="s">
        <v>77</v>
      </c>
      <c r="K44" s="228"/>
      <c r="L44" s="106" t="s">
        <v>142</v>
      </c>
      <c r="M44" s="104" t="s">
        <v>168</v>
      </c>
      <c r="N44" s="108" t="s">
        <v>328</v>
      </c>
      <c r="O44" s="11"/>
      <c r="P44" s="272" t="s">
        <v>330</v>
      </c>
      <c r="Q44" s="144" t="s">
        <v>386</v>
      </c>
      <c r="R44" s="243"/>
      <c r="S44" s="176"/>
      <c r="T44" s="249"/>
      <c r="U44" s="180"/>
    </row>
    <row r="45" spans="1:21" s="21" customFormat="1" ht="17.25">
      <c r="A45" s="190">
        <f t="shared" si="0"/>
        <v>43</v>
      </c>
      <c r="B45" s="265">
        <v>44</v>
      </c>
      <c r="C45" s="95" t="s">
        <v>172</v>
      </c>
      <c r="D45" s="2" t="s">
        <v>337</v>
      </c>
      <c r="E45" s="65" t="s">
        <v>172</v>
      </c>
      <c r="F45" s="65" t="s">
        <v>173</v>
      </c>
      <c r="G45" s="65" t="s">
        <v>160</v>
      </c>
      <c r="H45" s="101"/>
      <c r="I45" s="234" t="s">
        <v>92</v>
      </c>
      <c r="J45" s="121" t="s">
        <v>77</v>
      </c>
      <c r="K45" s="61"/>
      <c r="L45" s="113" t="s">
        <v>142</v>
      </c>
      <c r="M45" s="257" t="s">
        <v>168</v>
      </c>
      <c r="N45" s="108" t="s">
        <v>328</v>
      </c>
      <c r="O45" s="11"/>
      <c r="P45" s="239" t="s">
        <v>330</v>
      </c>
      <c r="Q45" s="144" t="s">
        <v>387</v>
      </c>
      <c r="R45" s="242"/>
      <c r="S45" s="176"/>
      <c r="T45" s="249"/>
      <c r="U45" s="180"/>
    </row>
    <row r="46" spans="1:21" s="21" customFormat="1" ht="17.25">
      <c r="A46" s="190">
        <f t="shared" si="0"/>
        <v>44</v>
      </c>
      <c r="B46" s="265">
        <v>45</v>
      </c>
      <c r="C46" s="94" t="s">
        <v>196</v>
      </c>
      <c r="D46" s="2" t="s">
        <v>337</v>
      </c>
      <c r="E46" s="65" t="s">
        <v>196</v>
      </c>
      <c r="F46" s="65" t="s">
        <v>348</v>
      </c>
      <c r="G46" s="65" t="s">
        <v>160</v>
      </c>
      <c r="H46" s="84"/>
      <c r="I46" s="96" t="s">
        <v>92</v>
      </c>
      <c r="J46" s="60" t="s">
        <v>77</v>
      </c>
      <c r="K46" s="66"/>
      <c r="L46" s="106" t="s">
        <v>138</v>
      </c>
      <c r="M46" s="104" t="s">
        <v>168</v>
      </c>
      <c r="N46" s="182" t="s">
        <v>328</v>
      </c>
      <c r="O46" s="11"/>
      <c r="P46" s="271" t="s">
        <v>330</v>
      </c>
      <c r="Q46" s="144" t="s">
        <v>388</v>
      </c>
      <c r="R46" s="245"/>
      <c r="S46" s="176"/>
      <c r="T46" s="249"/>
      <c r="U46" s="180"/>
    </row>
    <row r="47" spans="1:21" s="21" customFormat="1" ht="17.25">
      <c r="A47" s="190">
        <f t="shared" si="0"/>
        <v>45</v>
      </c>
      <c r="B47" s="265">
        <v>46</v>
      </c>
      <c r="C47" s="65" t="s">
        <v>140</v>
      </c>
      <c r="D47" s="2" t="s">
        <v>337</v>
      </c>
      <c r="E47" s="65" t="s">
        <v>194</v>
      </c>
      <c r="F47" s="65" t="s">
        <v>195</v>
      </c>
      <c r="G47" s="10" t="s">
        <v>160</v>
      </c>
      <c r="H47" s="84"/>
      <c r="I47" s="96" t="s">
        <v>92</v>
      </c>
      <c r="J47" s="2" t="s">
        <v>77</v>
      </c>
      <c r="K47" s="112"/>
      <c r="L47" s="106" t="s">
        <v>138</v>
      </c>
      <c r="M47" s="105" t="s">
        <v>168</v>
      </c>
      <c r="N47" s="181" t="s">
        <v>328</v>
      </c>
      <c r="O47" s="57"/>
      <c r="P47" s="275" t="s">
        <v>330</v>
      </c>
      <c r="Q47" s="164" t="s">
        <v>388</v>
      </c>
      <c r="R47" s="246"/>
      <c r="S47" s="176"/>
      <c r="T47" s="249"/>
      <c r="U47" s="180"/>
    </row>
    <row r="48" spans="1:21" s="21" customFormat="1" ht="17.25">
      <c r="A48" s="190">
        <f t="shared" si="0"/>
        <v>46</v>
      </c>
      <c r="B48" s="265">
        <v>47</v>
      </c>
      <c r="C48" s="94" t="s">
        <v>192</v>
      </c>
      <c r="D48" s="60" t="s">
        <v>338</v>
      </c>
      <c r="E48" s="65" t="s">
        <v>192</v>
      </c>
      <c r="F48" s="65" t="s">
        <v>193</v>
      </c>
      <c r="G48" s="65" t="s">
        <v>160</v>
      </c>
      <c r="H48" s="84"/>
      <c r="I48" s="99" t="s">
        <v>92</v>
      </c>
      <c r="J48" s="60" t="s">
        <v>77</v>
      </c>
      <c r="K48" s="112"/>
      <c r="L48" s="106" t="s">
        <v>142</v>
      </c>
      <c r="M48" s="105" t="s">
        <v>168</v>
      </c>
      <c r="N48" s="258" t="s">
        <v>328</v>
      </c>
      <c r="O48" s="57"/>
      <c r="P48" s="275" t="s">
        <v>330</v>
      </c>
      <c r="Q48" s="164" t="s">
        <v>389</v>
      </c>
      <c r="R48" s="246" t="s">
        <v>332</v>
      </c>
      <c r="S48" s="176"/>
      <c r="T48" s="249"/>
      <c r="U48" s="180"/>
    </row>
    <row r="49" spans="1:21" s="21" customFormat="1" ht="17.25">
      <c r="A49" s="190">
        <f t="shared" si="0"/>
        <v>47</v>
      </c>
      <c r="B49" s="265">
        <v>48</v>
      </c>
      <c r="C49" s="95" t="s">
        <v>190</v>
      </c>
      <c r="D49" s="2" t="s">
        <v>337</v>
      </c>
      <c r="E49" s="10" t="s">
        <v>190</v>
      </c>
      <c r="F49" s="10" t="s">
        <v>191</v>
      </c>
      <c r="G49" s="10" t="s">
        <v>160</v>
      </c>
      <c r="H49" s="83"/>
      <c r="I49" s="277" t="s">
        <v>92</v>
      </c>
      <c r="J49" s="2" t="s">
        <v>77</v>
      </c>
      <c r="K49" s="226"/>
      <c r="L49" s="98" t="s">
        <v>142</v>
      </c>
      <c r="M49" s="104" t="s">
        <v>168</v>
      </c>
      <c r="N49" s="182" t="s">
        <v>328</v>
      </c>
      <c r="O49" s="227"/>
      <c r="P49" s="272" t="s">
        <v>330</v>
      </c>
      <c r="Q49" s="144" t="s">
        <v>386</v>
      </c>
      <c r="R49" s="243" t="s">
        <v>332</v>
      </c>
      <c r="S49" s="176"/>
      <c r="T49" s="249"/>
      <c r="U49" s="180"/>
    </row>
    <row r="50" spans="1:21" s="21" customFormat="1" ht="17.25">
      <c r="A50" s="190">
        <f t="shared" si="0"/>
        <v>48</v>
      </c>
      <c r="B50" s="265">
        <v>49</v>
      </c>
      <c r="C50" s="94" t="s">
        <v>189</v>
      </c>
      <c r="D50" s="2" t="s">
        <v>337</v>
      </c>
      <c r="E50" s="65" t="s">
        <v>189</v>
      </c>
      <c r="F50" s="65" t="s">
        <v>351</v>
      </c>
      <c r="G50" s="65" t="s">
        <v>160</v>
      </c>
      <c r="H50" s="84"/>
      <c r="I50" s="99" t="s">
        <v>92</v>
      </c>
      <c r="J50" s="60" t="s">
        <v>77</v>
      </c>
      <c r="K50" s="112"/>
      <c r="L50" s="106" t="s">
        <v>142</v>
      </c>
      <c r="M50" s="105" t="s">
        <v>168</v>
      </c>
      <c r="N50" s="108" t="s">
        <v>328</v>
      </c>
      <c r="O50" s="57"/>
      <c r="P50" s="272" t="s">
        <v>330</v>
      </c>
      <c r="Q50" s="144" t="s">
        <v>390</v>
      </c>
      <c r="R50" s="242" t="s">
        <v>332</v>
      </c>
      <c r="S50" s="176"/>
      <c r="T50" s="249"/>
      <c r="U50" s="180"/>
    </row>
    <row r="51" spans="1:21" s="21" customFormat="1" ht="17.25">
      <c r="A51" s="190">
        <f t="shared" si="0"/>
        <v>49</v>
      </c>
      <c r="B51" s="265">
        <v>50</v>
      </c>
      <c r="C51" s="95" t="s">
        <v>179</v>
      </c>
      <c r="D51" s="2" t="s">
        <v>337</v>
      </c>
      <c r="E51" s="10" t="s">
        <v>179</v>
      </c>
      <c r="F51" s="10" t="s">
        <v>180</v>
      </c>
      <c r="G51" s="65" t="s">
        <v>160</v>
      </c>
      <c r="H51" s="83"/>
      <c r="I51" s="277" t="s">
        <v>92</v>
      </c>
      <c r="J51" s="2" t="s">
        <v>77</v>
      </c>
      <c r="K51" s="226"/>
      <c r="L51" s="98" t="s">
        <v>142</v>
      </c>
      <c r="M51" s="104" t="s">
        <v>168</v>
      </c>
      <c r="N51" s="108" t="s">
        <v>328</v>
      </c>
      <c r="O51" s="11"/>
      <c r="P51" s="272" t="s">
        <v>330</v>
      </c>
      <c r="Q51" s="144" t="s">
        <v>384</v>
      </c>
      <c r="R51" s="243"/>
      <c r="S51" s="176"/>
      <c r="T51" s="249"/>
      <c r="U51" s="180"/>
    </row>
    <row r="52" spans="1:21" s="21" customFormat="1" ht="17.25">
      <c r="A52" s="190">
        <f t="shared" si="0"/>
        <v>50</v>
      </c>
      <c r="B52" s="265">
        <v>51</v>
      </c>
      <c r="C52" s="95" t="s">
        <v>187</v>
      </c>
      <c r="D52" s="60" t="s">
        <v>337</v>
      </c>
      <c r="E52" s="65" t="s">
        <v>187</v>
      </c>
      <c r="F52" s="65" t="s">
        <v>188</v>
      </c>
      <c r="G52" s="65" t="s">
        <v>160</v>
      </c>
      <c r="H52" s="84"/>
      <c r="I52" s="230" t="s">
        <v>92</v>
      </c>
      <c r="J52" s="60" t="s">
        <v>77</v>
      </c>
      <c r="K52" s="228"/>
      <c r="L52" s="98" t="s">
        <v>142</v>
      </c>
      <c r="M52" s="104" t="s">
        <v>168</v>
      </c>
      <c r="N52" s="108" t="s">
        <v>328</v>
      </c>
      <c r="O52" s="11"/>
      <c r="P52" s="272" t="s">
        <v>330</v>
      </c>
      <c r="Q52" s="144" t="s">
        <v>391</v>
      </c>
      <c r="R52" s="242"/>
      <c r="S52" s="176"/>
      <c r="T52" s="249"/>
      <c r="U52" s="180"/>
    </row>
    <row r="53" spans="1:21" s="21" customFormat="1" ht="17.25">
      <c r="A53" s="190">
        <f t="shared" si="0"/>
        <v>51</v>
      </c>
      <c r="B53" s="265">
        <v>52</v>
      </c>
      <c r="C53" s="94" t="s">
        <v>170</v>
      </c>
      <c r="D53" s="2" t="s">
        <v>337</v>
      </c>
      <c r="E53" s="65" t="s">
        <v>170</v>
      </c>
      <c r="F53" s="65" t="s">
        <v>171</v>
      </c>
      <c r="G53" s="10" t="s">
        <v>160</v>
      </c>
      <c r="H53" s="101"/>
      <c r="I53" s="234" t="s">
        <v>92</v>
      </c>
      <c r="J53" s="121" t="s">
        <v>77</v>
      </c>
      <c r="K53" s="61"/>
      <c r="L53" s="113" t="s">
        <v>142</v>
      </c>
      <c r="M53" s="257" t="s">
        <v>168</v>
      </c>
      <c r="N53" s="108" t="s">
        <v>328</v>
      </c>
      <c r="O53" s="57"/>
      <c r="P53" s="239" t="s">
        <v>330</v>
      </c>
      <c r="Q53" s="144" t="s">
        <v>391</v>
      </c>
      <c r="R53" s="242"/>
      <c r="S53" s="176"/>
      <c r="T53" s="249"/>
      <c r="U53" s="180"/>
    </row>
    <row r="54" spans="1:21" s="21" customFormat="1" ht="17.25">
      <c r="A54" s="190">
        <f t="shared" si="0"/>
        <v>52</v>
      </c>
      <c r="B54" s="265">
        <v>53</v>
      </c>
      <c r="C54" s="94" t="s">
        <v>169</v>
      </c>
      <c r="D54" s="60" t="s">
        <v>337</v>
      </c>
      <c r="E54" s="65" t="s">
        <v>169</v>
      </c>
      <c r="F54" s="65" t="s">
        <v>349</v>
      </c>
      <c r="G54" s="65" t="s">
        <v>160</v>
      </c>
      <c r="H54" s="101"/>
      <c r="I54" s="99" t="s">
        <v>92</v>
      </c>
      <c r="J54" s="60" t="s">
        <v>77</v>
      </c>
      <c r="K54" s="112"/>
      <c r="L54" s="117" t="s">
        <v>142</v>
      </c>
      <c r="M54" s="104" t="s">
        <v>168</v>
      </c>
      <c r="N54" s="108" t="s">
        <v>328</v>
      </c>
      <c r="O54" s="227"/>
      <c r="P54" s="239" t="s">
        <v>330</v>
      </c>
      <c r="Q54" s="144" t="s">
        <v>387</v>
      </c>
      <c r="R54" s="243"/>
      <c r="S54" s="176"/>
      <c r="T54" s="249"/>
      <c r="U54" s="180"/>
    </row>
    <row r="55" spans="1:21" s="21" customFormat="1" ht="17.25">
      <c r="A55" s="190">
        <f t="shared" si="0"/>
        <v>53</v>
      </c>
      <c r="B55" s="264">
        <v>54</v>
      </c>
      <c r="C55" s="94" t="s">
        <v>183</v>
      </c>
      <c r="D55" s="60" t="s">
        <v>337</v>
      </c>
      <c r="E55" s="65" t="s">
        <v>183</v>
      </c>
      <c r="F55" s="65" t="s">
        <v>184</v>
      </c>
      <c r="G55" s="65" t="s">
        <v>160</v>
      </c>
      <c r="H55" s="84"/>
      <c r="I55" s="99" t="s">
        <v>92</v>
      </c>
      <c r="J55" s="60" t="s">
        <v>77</v>
      </c>
      <c r="K55" s="112"/>
      <c r="L55" s="106" t="s">
        <v>142</v>
      </c>
      <c r="M55" s="109" t="s">
        <v>168</v>
      </c>
      <c r="N55" s="258" t="s">
        <v>328</v>
      </c>
      <c r="O55" s="57"/>
      <c r="P55" s="273" t="s">
        <v>330</v>
      </c>
      <c r="Q55" s="164" t="s">
        <v>389</v>
      </c>
      <c r="R55" s="242" t="s">
        <v>332</v>
      </c>
      <c r="S55" s="176"/>
      <c r="T55" s="249"/>
      <c r="U55" s="180"/>
    </row>
    <row r="56" spans="1:21" s="21" customFormat="1" ht="17.25">
      <c r="A56" s="190">
        <f t="shared" si="0"/>
        <v>54</v>
      </c>
      <c r="B56" s="264">
        <v>55</v>
      </c>
      <c r="C56" s="94" t="s">
        <v>392</v>
      </c>
      <c r="D56" s="60" t="s">
        <v>337</v>
      </c>
      <c r="E56" s="65" t="s">
        <v>392</v>
      </c>
      <c r="F56" s="65"/>
      <c r="G56" s="65" t="s">
        <v>160</v>
      </c>
      <c r="H56" s="84"/>
      <c r="I56" s="99" t="s">
        <v>92</v>
      </c>
      <c r="J56" s="60" t="s">
        <v>77</v>
      </c>
      <c r="K56" s="112"/>
      <c r="L56" s="106" t="s">
        <v>142</v>
      </c>
      <c r="M56" s="109" t="s">
        <v>168</v>
      </c>
      <c r="N56" s="258" t="s">
        <v>328</v>
      </c>
      <c r="O56" s="57"/>
      <c r="P56" s="273" t="s">
        <v>330</v>
      </c>
      <c r="Q56" s="164" t="s">
        <v>390</v>
      </c>
      <c r="R56" s="242" t="s">
        <v>332</v>
      </c>
      <c r="S56" s="176"/>
      <c r="T56" s="249"/>
      <c r="U56" s="180"/>
    </row>
    <row r="57" spans="1:21" s="21" customFormat="1" ht="17.25">
      <c r="A57" s="190">
        <f t="shared" si="0"/>
        <v>55</v>
      </c>
      <c r="B57" s="264">
        <v>56</v>
      </c>
      <c r="C57" s="95" t="s">
        <v>249</v>
      </c>
      <c r="D57" s="2" t="s">
        <v>337</v>
      </c>
      <c r="E57" s="10" t="s">
        <v>249</v>
      </c>
      <c r="F57" s="10" t="s">
        <v>359</v>
      </c>
      <c r="G57" s="65" t="s">
        <v>160</v>
      </c>
      <c r="H57" s="83"/>
      <c r="I57" s="102" t="s">
        <v>92</v>
      </c>
      <c r="J57" s="2" t="s">
        <v>77</v>
      </c>
      <c r="K57" s="66"/>
      <c r="L57" s="117" t="s">
        <v>142</v>
      </c>
      <c r="M57" s="104" t="s">
        <v>168</v>
      </c>
      <c r="N57" s="108" t="s">
        <v>328</v>
      </c>
      <c r="O57" s="11"/>
      <c r="P57" s="271" t="s">
        <v>330</v>
      </c>
      <c r="Q57" s="144" t="s">
        <v>393</v>
      </c>
      <c r="R57" s="243" t="s">
        <v>332</v>
      </c>
      <c r="S57" s="176"/>
      <c r="T57" s="249"/>
      <c r="U57" s="180"/>
    </row>
    <row r="58" spans="1:21" s="21" customFormat="1" ht="17.25">
      <c r="A58" s="190">
        <f t="shared" si="0"/>
        <v>56</v>
      </c>
      <c r="B58" s="264">
        <v>57</v>
      </c>
      <c r="C58" s="95" t="s">
        <v>181</v>
      </c>
      <c r="D58" s="2" t="s">
        <v>337</v>
      </c>
      <c r="E58" s="10" t="s">
        <v>181</v>
      </c>
      <c r="F58" s="10" t="s">
        <v>182</v>
      </c>
      <c r="G58" s="10" t="s">
        <v>160</v>
      </c>
      <c r="H58" s="83"/>
      <c r="I58" s="96" t="s">
        <v>92</v>
      </c>
      <c r="J58" s="2" t="s">
        <v>77</v>
      </c>
      <c r="K58" s="66"/>
      <c r="L58" s="98" t="s">
        <v>142</v>
      </c>
      <c r="M58" s="104" t="s">
        <v>168</v>
      </c>
      <c r="N58" s="108" t="s">
        <v>328</v>
      </c>
      <c r="O58" s="11"/>
      <c r="P58" s="272" t="s">
        <v>330</v>
      </c>
      <c r="Q58" s="144" t="s">
        <v>394</v>
      </c>
      <c r="R58" s="245"/>
      <c r="S58" s="176"/>
      <c r="T58" s="29"/>
      <c r="U58" s="180"/>
    </row>
    <row r="59" spans="1:21" s="21" customFormat="1" ht="17.25">
      <c r="A59" s="190">
        <f t="shared" si="0"/>
        <v>57</v>
      </c>
      <c r="B59" s="265">
        <v>58</v>
      </c>
      <c r="C59" s="94" t="s">
        <v>197</v>
      </c>
      <c r="D59" s="60" t="s">
        <v>337</v>
      </c>
      <c r="E59" s="65" t="s">
        <v>197</v>
      </c>
      <c r="F59" s="65" t="s">
        <v>198</v>
      </c>
      <c r="G59" s="65" t="s">
        <v>160</v>
      </c>
      <c r="H59" s="84"/>
      <c r="I59" s="118" t="s">
        <v>92</v>
      </c>
      <c r="J59" s="60" t="s">
        <v>77</v>
      </c>
      <c r="K59" s="317"/>
      <c r="L59" s="106" t="s">
        <v>142</v>
      </c>
      <c r="M59" s="105" t="s">
        <v>168</v>
      </c>
      <c r="N59" s="181" t="s">
        <v>328</v>
      </c>
      <c r="O59" s="57"/>
      <c r="P59" s="275" t="s">
        <v>330</v>
      </c>
      <c r="Q59" s="164" t="s">
        <v>395</v>
      </c>
      <c r="R59" s="242"/>
      <c r="S59" s="176"/>
      <c r="T59" s="249"/>
      <c r="U59" s="180"/>
    </row>
    <row r="60" spans="1:21" s="143" customFormat="1" ht="17.25">
      <c r="A60" s="190">
        <f t="shared" si="0"/>
        <v>58</v>
      </c>
      <c r="B60" s="265">
        <v>59</v>
      </c>
      <c r="C60" s="94" t="s">
        <v>340</v>
      </c>
      <c r="D60" s="2" t="s">
        <v>337</v>
      </c>
      <c r="E60" s="65" t="s">
        <v>374</v>
      </c>
      <c r="F60" s="65" t="s">
        <v>350</v>
      </c>
      <c r="G60" s="65" t="s">
        <v>160</v>
      </c>
      <c r="H60" s="84"/>
      <c r="I60" s="84" t="s">
        <v>92</v>
      </c>
      <c r="J60" s="121" t="s">
        <v>77</v>
      </c>
      <c r="K60" s="228"/>
      <c r="L60" s="117" t="s">
        <v>177</v>
      </c>
      <c r="M60" s="104" t="s">
        <v>168</v>
      </c>
      <c r="N60" s="108" t="s">
        <v>328</v>
      </c>
      <c r="O60" s="227"/>
      <c r="P60" s="239" t="s">
        <v>330</v>
      </c>
      <c r="Q60" s="144" t="s">
        <v>393</v>
      </c>
      <c r="R60" s="243"/>
      <c r="S60" s="176"/>
      <c r="T60" s="249"/>
      <c r="U60" s="173"/>
    </row>
    <row r="61" spans="1:21" s="143" customFormat="1" ht="18" thickBot="1">
      <c r="A61" s="132">
        <f t="shared" si="0"/>
        <v>59</v>
      </c>
      <c r="B61" s="265">
        <v>60</v>
      </c>
      <c r="C61" s="10" t="s">
        <v>129</v>
      </c>
      <c r="D61" s="60" t="s">
        <v>337</v>
      </c>
      <c r="E61" s="65" t="s">
        <v>166</v>
      </c>
      <c r="F61" s="65" t="s">
        <v>167</v>
      </c>
      <c r="G61" s="65" t="s">
        <v>160</v>
      </c>
      <c r="H61" s="84"/>
      <c r="I61" s="118" t="s">
        <v>92</v>
      </c>
      <c r="J61" s="121" t="s">
        <v>77</v>
      </c>
      <c r="K61" s="112"/>
      <c r="L61" s="117" t="s">
        <v>142</v>
      </c>
      <c r="M61" s="105" t="s">
        <v>168</v>
      </c>
      <c r="N61" s="182" t="s">
        <v>328</v>
      </c>
      <c r="O61" s="57"/>
      <c r="P61" s="239" t="s">
        <v>330</v>
      </c>
      <c r="Q61" s="144" t="s">
        <v>394</v>
      </c>
      <c r="R61" s="245"/>
      <c r="S61" s="176"/>
      <c r="T61" s="249"/>
      <c r="U61" s="173"/>
    </row>
    <row r="62" spans="1:21" s="143" customFormat="1" ht="17.25">
      <c r="A62" s="267">
        <f t="shared" si="0"/>
        <v>60</v>
      </c>
      <c r="B62" s="303">
        <v>61</v>
      </c>
      <c r="C62" s="307" t="s">
        <v>130</v>
      </c>
      <c r="D62" s="304" t="s">
        <v>337</v>
      </c>
      <c r="E62" s="307" t="s">
        <v>224</v>
      </c>
      <c r="F62" s="307" t="s">
        <v>225</v>
      </c>
      <c r="G62" s="307" t="s">
        <v>213</v>
      </c>
      <c r="H62" s="308"/>
      <c r="I62" s="309" t="s">
        <v>92</v>
      </c>
      <c r="J62" s="304" t="s">
        <v>71</v>
      </c>
      <c r="K62" s="305"/>
      <c r="L62" s="310" t="s">
        <v>327</v>
      </c>
      <c r="M62" s="311"/>
      <c r="N62" s="289" t="s">
        <v>329</v>
      </c>
      <c r="O62" s="312"/>
      <c r="P62" s="313" t="s">
        <v>330</v>
      </c>
      <c r="Q62" s="256" t="s">
        <v>418</v>
      </c>
      <c r="R62" s="314" t="s">
        <v>332</v>
      </c>
      <c r="S62" s="176"/>
      <c r="T62" s="250"/>
      <c r="U62" s="173"/>
    </row>
    <row r="63" spans="1:21" s="143" customFormat="1" ht="17.25">
      <c r="A63" s="190">
        <f t="shared" si="0"/>
        <v>61</v>
      </c>
      <c r="B63" s="265">
        <v>62</v>
      </c>
      <c r="C63" s="94" t="s">
        <v>211</v>
      </c>
      <c r="D63" s="60" t="s">
        <v>337</v>
      </c>
      <c r="E63" s="65" t="s">
        <v>211</v>
      </c>
      <c r="F63" s="65" t="s">
        <v>212</v>
      </c>
      <c r="G63" s="65" t="s">
        <v>213</v>
      </c>
      <c r="H63" s="84"/>
      <c r="I63" s="99" t="s">
        <v>92</v>
      </c>
      <c r="J63" s="60" t="s">
        <v>71</v>
      </c>
      <c r="K63" s="112"/>
      <c r="L63" s="106" t="s">
        <v>327</v>
      </c>
      <c r="M63" s="105"/>
      <c r="N63" s="181" t="s">
        <v>328</v>
      </c>
      <c r="O63" s="57"/>
      <c r="P63" s="275" t="s">
        <v>330</v>
      </c>
      <c r="Q63" s="164" t="s">
        <v>418</v>
      </c>
      <c r="R63" s="246" t="s">
        <v>332</v>
      </c>
      <c r="S63" s="176"/>
      <c r="T63" s="250"/>
      <c r="U63" s="173"/>
    </row>
    <row r="64" spans="1:21" s="143" customFormat="1" ht="17.25">
      <c r="A64" s="190">
        <f aca="true" t="shared" si="1" ref="A64:A73">1+A63</f>
        <v>62</v>
      </c>
      <c r="B64" s="265">
        <v>63</v>
      </c>
      <c r="C64" s="94" t="s">
        <v>223</v>
      </c>
      <c r="D64" s="2" t="s">
        <v>337</v>
      </c>
      <c r="E64" s="65" t="s">
        <v>223</v>
      </c>
      <c r="F64" s="65" t="s">
        <v>357</v>
      </c>
      <c r="G64" s="10" t="s">
        <v>213</v>
      </c>
      <c r="H64" s="84"/>
      <c r="I64" s="96" t="s">
        <v>92</v>
      </c>
      <c r="J64" s="2" t="s">
        <v>71</v>
      </c>
      <c r="K64" s="112"/>
      <c r="L64" s="106" t="s">
        <v>327</v>
      </c>
      <c r="M64" s="105"/>
      <c r="N64" s="181" t="s">
        <v>328</v>
      </c>
      <c r="O64" s="57"/>
      <c r="P64" s="275" t="s">
        <v>330</v>
      </c>
      <c r="Q64" s="164" t="s">
        <v>419</v>
      </c>
      <c r="R64" s="246"/>
      <c r="S64" s="176"/>
      <c r="T64" s="250"/>
      <c r="U64" s="173"/>
    </row>
    <row r="65" spans="1:21" s="143" customFormat="1" ht="17.25">
      <c r="A65" s="190">
        <f t="shared" si="1"/>
        <v>63</v>
      </c>
      <c r="B65" s="265">
        <v>64</v>
      </c>
      <c r="C65" s="10" t="s">
        <v>377</v>
      </c>
      <c r="D65" s="60" t="s">
        <v>337</v>
      </c>
      <c r="E65" s="65" t="s">
        <v>222</v>
      </c>
      <c r="F65" s="65" t="s">
        <v>356</v>
      </c>
      <c r="G65" s="65" t="s">
        <v>213</v>
      </c>
      <c r="H65" s="84"/>
      <c r="I65" s="99" t="s">
        <v>92</v>
      </c>
      <c r="J65" s="60" t="s">
        <v>71</v>
      </c>
      <c r="K65" s="112"/>
      <c r="L65" s="106" t="s">
        <v>327</v>
      </c>
      <c r="M65" s="105"/>
      <c r="N65" s="181" t="s">
        <v>328</v>
      </c>
      <c r="O65" s="57"/>
      <c r="P65" s="275" t="s">
        <v>330</v>
      </c>
      <c r="Q65" s="164" t="s">
        <v>419</v>
      </c>
      <c r="R65" s="242" t="s">
        <v>332</v>
      </c>
      <c r="S65" s="176"/>
      <c r="T65" s="250"/>
      <c r="U65" s="173"/>
    </row>
    <row r="66" spans="1:21" s="143" customFormat="1" ht="17.25">
      <c r="A66" s="190">
        <f t="shared" si="1"/>
        <v>64</v>
      </c>
      <c r="B66" s="265">
        <v>65</v>
      </c>
      <c r="C66" s="94" t="s">
        <v>214</v>
      </c>
      <c r="D66" s="60" t="s">
        <v>337</v>
      </c>
      <c r="E66" s="65" t="s">
        <v>214</v>
      </c>
      <c r="F66" s="65" t="s">
        <v>215</v>
      </c>
      <c r="G66" s="65" t="s">
        <v>213</v>
      </c>
      <c r="H66" s="84"/>
      <c r="I66" s="99" t="s">
        <v>92</v>
      </c>
      <c r="J66" s="60" t="s">
        <v>71</v>
      </c>
      <c r="K66" s="112"/>
      <c r="L66" s="106" t="s">
        <v>327</v>
      </c>
      <c r="M66" s="105"/>
      <c r="N66" s="181" t="s">
        <v>328</v>
      </c>
      <c r="O66" s="57"/>
      <c r="P66" s="275" t="s">
        <v>330</v>
      </c>
      <c r="Q66" s="164" t="s">
        <v>389</v>
      </c>
      <c r="R66" s="246"/>
      <c r="S66" s="176"/>
      <c r="T66" s="250"/>
      <c r="U66" s="173"/>
    </row>
    <row r="67" spans="1:21" s="143" customFormat="1" ht="17.25">
      <c r="A67" s="190">
        <f t="shared" si="1"/>
        <v>65</v>
      </c>
      <c r="B67" s="265">
        <v>66</v>
      </c>
      <c r="C67" s="94" t="s">
        <v>220</v>
      </c>
      <c r="D67" s="2" t="s">
        <v>337</v>
      </c>
      <c r="E67" s="65" t="s">
        <v>220</v>
      </c>
      <c r="F67" s="65" t="s">
        <v>221</v>
      </c>
      <c r="G67" s="10" t="s">
        <v>213</v>
      </c>
      <c r="H67" s="84"/>
      <c r="I67" s="96" t="s">
        <v>92</v>
      </c>
      <c r="J67" s="2" t="s">
        <v>71</v>
      </c>
      <c r="K67" s="112"/>
      <c r="L67" s="106" t="s">
        <v>327</v>
      </c>
      <c r="M67" s="105"/>
      <c r="N67" s="181" t="s">
        <v>328</v>
      </c>
      <c r="O67" s="57"/>
      <c r="P67" s="275" t="s">
        <v>330</v>
      </c>
      <c r="Q67" s="164" t="s">
        <v>420</v>
      </c>
      <c r="R67" s="246" t="s">
        <v>332</v>
      </c>
      <c r="S67" s="176"/>
      <c r="T67" s="250"/>
      <c r="U67" s="173"/>
    </row>
    <row r="68" spans="1:21" s="143" customFormat="1" ht="17.25">
      <c r="A68" s="190">
        <f t="shared" si="1"/>
        <v>66</v>
      </c>
      <c r="B68" s="265">
        <v>67</v>
      </c>
      <c r="C68" s="95" t="s">
        <v>216</v>
      </c>
      <c r="D68" s="2" t="s">
        <v>337</v>
      </c>
      <c r="E68" s="10" t="s">
        <v>216</v>
      </c>
      <c r="F68" s="10" t="s">
        <v>217</v>
      </c>
      <c r="G68" s="10" t="s">
        <v>213</v>
      </c>
      <c r="H68" s="83"/>
      <c r="I68" s="102" t="s">
        <v>92</v>
      </c>
      <c r="J68" s="120" t="s">
        <v>71</v>
      </c>
      <c r="K68" s="133"/>
      <c r="L68" s="98" t="s">
        <v>327</v>
      </c>
      <c r="M68" s="104"/>
      <c r="N68" s="182" t="s">
        <v>328</v>
      </c>
      <c r="O68" s="134"/>
      <c r="P68" s="271" t="s">
        <v>330</v>
      </c>
      <c r="Q68" s="144" t="s">
        <v>389</v>
      </c>
      <c r="R68" s="243" t="s">
        <v>332</v>
      </c>
      <c r="S68" s="176"/>
      <c r="T68" s="250"/>
      <c r="U68" s="173"/>
    </row>
    <row r="69" spans="1:21" s="143" customFormat="1" ht="17.25">
      <c r="A69" s="190">
        <f t="shared" si="1"/>
        <v>67</v>
      </c>
      <c r="B69" s="264">
        <v>68</v>
      </c>
      <c r="C69" s="94" t="s">
        <v>218</v>
      </c>
      <c r="D69" s="60" t="s">
        <v>337</v>
      </c>
      <c r="E69" s="65" t="s">
        <v>218</v>
      </c>
      <c r="F69" s="65" t="s">
        <v>219</v>
      </c>
      <c r="G69" s="65" t="s">
        <v>213</v>
      </c>
      <c r="H69" s="84"/>
      <c r="I69" s="118" t="s">
        <v>92</v>
      </c>
      <c r="J69" s="121" t="s">
        <v>71</v>
      </c>
      <c r="K69" s="61"/>
      <c r="L69" s="106" t="s">
        <v>327</v>
      </c>
      <c r="M69" s="105"/>
      <c r="N69" s="258" t="s">
        <v>328</v>
      </c>
      <c r="O69" s="57"/>
      <c r="P69" s="275" t="s">
        <v>330</v>
      </c>
      <c r="Q69" s="164" t="s">
        <v>421</v>
      </c>
      <c r="R69" s="242" t="s">
        <v>332</v>
      </c>
      <c r="S69" s="176"/>
      <c r="T69" s="250"/>
      <c r="U69" s="173"/>
    </row>
    <row r="70" spans="1:21" s="143" customFormat="1" ht="18" thickBot="1">
      <c r="A70" s="132">
        <f t="shared" si="1"/>
        <v>68</v>
      </c>
      <c r="B70" s="266">
        <v>69</v>
      </c>
      <c r="C70" s="325" t="s">
        <v>378</v>
      </c>
      <c r="D70" s="123" t="s">
        <v>337</v>
      </c>
      <c r="E70" s="326" t="s">
        <v>378</v>
      </c>
      <c r="F70" s="327" t="s">
        <v>379</v>
      </c>
      <c r="G70" s="14" t="s">
        <v>213</v>
      </c>
      <c r="H70" s="232"/>
      <c r="I70" s="269" t="s">
        <v>92</v>
      </c>
      <c r="J70" s="270" t="s">
        <v>71</v>
      </c>
      <c r="K70" s="281"/>
      <c r="L70" s="286" t="s">
        <v>327</v>
      </c>
      <c r="M70" s="124"/>
      <c r="N70" s="283" t="s">
        <v>328</v>
      </c>
      <c r="O70" s="287"/>
      <c r="P70" s="276" t="s">
        <v>330</v>
      </c>
      <c r="Q70" s="328" t="s">
        <v>421</v>
      </c>
      <c r="R70" s="244" t="s">
        <v>332</v>
      </c>
      <c r="S70" s="176"/>
      <c r="T70" s="250"/>
      <c r="U70" s="173"/>
    </row>
    <row r="71" spans="1:21" s="143" customFormat="1" ht="17.25">
      <c r="A71" s="267">
        <f t="shared" si="1"/>
        <v>69</v>
      </c>
      <c r="B71" s="303">
        <v>70</v>
      </c>
      <c r="C71" s="318" t="s">
        <v>403</v>
      </c>
      <c r="D71" s="304" t="s">
        <v>338</v>
      </c>
      <c r="E71" s="319" t="s">
        <v>403</v>
      </c>
      <c r="F71" s="320" t="s">
        <v>408</v>
      </c>
      <c r="G71" s="307" t="s">
        <v>213</v>
      </c>
      <c r="H71" s="308"/>
      <c r="I71" s="321" t="s">
        <v>92</v>
      </c>
      <c r="J71" s="322" t="s">
        <v>71</v>
      </c>
      <c r="K71" s="323"/>
      <c r="L71" s="310"/>
      <c r="M71" s="311"/>
      <c r="N71" s="324" t="s">
        <v>328</v>
      </c>
      <c r="O71" s="312"/>
      <c r="P71" s="313" t="s">
        <v>330</v>
      </c>
      <c r="Q71" s="256">
        <v>2145</v>
      </c>
      <c r="R71" s="314"/>
      <c r="S71" s="176"/>
      <c r="T71" s="250"/>
      <c r="U71" s="173"/>
    </row>
    <row r="72" spans="1:21" s="143" customFormat="1" ht="17.25">
      <c r="A72" s="190">
        <f t="shared" si="1"/>
        <v>70</v>
      </c>
      <c r="B72" s="264">
        <v>71</v>
      </c>
      <c r="C72" s="65" t="s">
        <v>128</v>
      </c>
      <c r="D72" s="60" t="s">
        <v>337</v>
      </c>
      <c r="E72" s="65" t="s">
        <v>226</v>
      </c>
      <c r="F72" s="65" t="s">
        <v>227</v>
      </c>
      <c r="G72" s="65" t="s">
        <v>228</v>
      </c>
      <c r="H72" s="84"/>
      <c r="I72" s="99" t="s">
        <v>92</v>
      </c>
      <c r="J72" s="60" t="s">
        <v>53</v>
      </c>
      <c r="K72" s="112"/>
      <c r="L72" s="106" t="s">
        <v>134</v>
      </c>
      <c r="M72" s="105"/>
      <c r="N72" s="289" t="s">
        <v>329</v>
      </c>
      <c r="O72" s="57"/>
      <c r="P72" s="275" t="s">
        <v>330</v>
      </c>
      <c r="Q72" s="164">
        <v>2145</v>
      </c>
      <c r="R72" s="246" t="s">
        <v>332</v>
      </c>
      <c r="S72" s="176"/>
      <c r="T72" s="29"/>
      <c r="U72" s="173"/>
    </row>
    <row r="73" spans="1:21" s="143" customFormat="1" ht="17.25">
      <c r="A73" s="190">
        <f t="shared" si="1"/>
        <v>71</v>
      </c>
      <c r="B73" s="265">
        <v>72</v>
      </c>
      <c r="C73" s="94" t="s">
        <v>229</v>
      </c>
      <c r="D73" s="2" t="s">
        <v>337</v>
      </c>
      <c r="E73" s="65" t="s">
        <v>229</v>
      </c>
      <c r="F73" s="65" t="s">
        <v>358</v>
      </c>
      <c r="G73" s="10" t="s">
        <v>230</v>
      </c>
      <c r="H73" s="84"/>
      <c r="I73" s="96" t="s">
        <v>92</v>
      </c>
      <c r="J73" s="2" t="s">
        <v>53</v>
      </c>
      <c r="K73" s="112"/>
      <c r="L73" s="106" t="s">
        <v>142</v>
      </c>
      <c r="M73" s="105"/>
      <c r="N73" s="181" t="s">
        <v>328</v>
      </c>
      <c r="O73" s="57"/>
      <c r="P73" s="275" t="s">
        <v>330</v>
      </c>
      <c r="Q73" s="164">
        <v>2145</v>
      </c>
      <c r="R73" s="246"/>
      <c r="S73" s="176"/>
      <c r="T73" s="29"/>
      <c r="U73" s="173"/>
    </row>
    <row r="74" spans="1:21" s="143" customFormat="1" ht="17.25">
      <c r="A74" s="267">
        <f aca="true" t="shared" si="2" ref="A74:A107">1+A73</f>
        <v>72</v>
      </c>
      <c r="B74" s="265">
        <v>73</v>
      </c>
      <c r="C74" s="94" t="s">
        <v>231</v>
      </c>
      <c r="D74" s="2" t="s">
        <v>337</v>
      </c>
      <c r="E74" s="65" t="s">
        <v>231</v>
      </c>
      <c r="F74" s="65" t="s">
        <v>232</v>
      </c>
      <c r="G74" s="10" t="s">
        <v>233</v>
      </c>
      <c r="H74" s="84"/>
      <c r="I74" s="96" t="s">
        <v>92</v>
      </c>
      <c r="J74" s="2" t="s">
        <v>53</v>
      </c>
      <c r="K74" s="112"/>
      <c r="L74" s="106" t="s">
        <v>113</v>
      </c>
      <c r="M74" s="105"/>
      <c r="N74" s="181" t="s">
        <v>328</v>
      </c>
      <c r="O74" s="57"/>
      <c r="P74" s="275"/>
      <c r="Q74" s="164">
        <v>2130</v>
      </c>
      <c r="R74" s="259"/>
      <c r="S74" s="176"/>
      <c r="T74" s="29"/>
      <c r="U74" s="173"/>
    </row>
    <row r="75" spans="1:21" s="143" customFormat="1" ht="17.25">
      <c r="A75" s="190">
        <f t="shared" si="2"/>
        <v>73</v>
      </c>
      <c r="B75" s="265">
        <v>74</v>
      </c>
      <c r="C75" s="10" t="s">
        <v>126</v>
      </c>
      <c r="D75" s="2" t="s">
        <v>337</v>
      </c>
      <c r="E75" s="10" t="s">
        <v>236</v>
      </c>
      <c r="F75" s="10" t="s">
        <v>237</v>
      </c>
      <c r="G75" s="10" t="s">
        <v>238</v>
      </c>
      <c r="H75" s="83"/>
      <c r="I75" s="96" t="s">
        <v>125</v>
      </c>
      <c r="J75" s="2">
        <v>8</v>
      </c>
      <c r="K75" s="66"/>
      <c r="L75" s="98" t="s">
        <v>113</v>
      </c>
      <c r="M75" s="104"/>
      <c r="N75" s="182" t="s">
        <v>328</v>
      </c>
      <c r="O75" s="11"/>
      <c r="P75" s="271" t="s">
        <v>330</v>
      </c>
      <c r="Q75" s="337">
        <v>1800</v>
      </c>
      <c r="R75" s="245"/>
      <c r="S75" s="176"/>
      <c r="T75" s="250"/>
      <c r="U75" s="173"/>
    </row>
    <row r="76" spans="1:21" s="143" customFormat="1" ht="17.25">
      <c r="A76" s="190">
        <f t="shared" si="2"/>
        <v>74</v>
      </c>
      <c r="B76" s="265">
        <v>75</v>
      </c>
      <c r="C76" s="94" t="s">
        <v>234</v>
      </c>
      <c r="D76" s="2" t="s">
        <v>337</v>
      </c>
      <c r="E76" s="65" t="s">
        <v>234</v>
      </c>
      <c r="F76" s="65" t="s">
        <v>235</v>
      </c>
      <c r="G76" s="10" t="s">
        <v>239</v>
      </c>
      <c r="H76" s="84"/>
      <c r="I76" s="96" t="s">
        <v>121</v>
      </c>
      <c r="J76" s="2">
        <v>8</v>
      </c>
      <c r="K76" s="112"/>
      <c r="L76" s="106" t="s">
        <v>97</v>
      </c>
      <c r="M76" s="105"/>
      <c r="N76" s="181" t="s">
        <v>328</v>
      </c>
      <c r="O76" s="57"/>
      <c r="P76" s="275" t="s">
        <v>330</v>
      </c>
      <c r="Q76" s="164">
        <v>2130</v>
      </c>
      <c r="R76" s="246"/>
      <c r="S76" s="176"/>
      <c r="T76" s="29"/>
      <c r="U76" s="173"/>
    </row>
    <row r="77" spans="1:21" s="143" customFormat="1" ht="17.25">
      <c r="A77" s="190">
        <f t="shared" si="2"/>
        <v>75</v>
      </c>
      <c r="B77" s="265">
        <v>76</v>
      </c>
      <c r="C77" s="94" t="s">
        <v>240</v>
      </c>
      <c r="D77" s="2" t="s">
        <v>337</v>
      </c>
      <c r="E77" s="65" t="s">
        <v>240</v>
      </c>
      <c r="F77" s="65" t="s">
        <v>241</v>
      </c>
      <c r="G77" s="10" t="s">
        <v>331</v>
      </c>
      <c r="H77" s="84"/>
      <c r="I77" s="96" t="s">
        <v>242</v>
      </c>
      <c r="J77" s="2">
        <v>4</v>
      </c>
      <c r="K77" s="112"/>
      <c r="L77" s="106" t="s">
        <v>97</v>
      </c>
      <c r="M77" s="105"/>
      <c r="N77" s="181" t="s">
        <v>328</v>
      </c>
      <c r="O77" s="57"/>
      <c r="P77" s="275" t="s">
        <v>330</v>
      </c>
      <c r="Q77" s="164">
        <v>2115</v>
      </c>
      <c r="R77" s="246" t="s">
        <v>332</v>
      </c>
      <c r="S77" s="176"/>
      <c r="T77" s="29"/>
      <c r="U77" s="173"/>
    </row>
    <row r="78" spans="1:21" s="135" customFormat="1" ht="17.25">
      <c r="A78" s="190">
        <f>1+A77</f>
        <v>76</v>
      </c>
      <c r="B78" s="265">
        <v>77</v>
      </c>
      <c r="C78" s="94" t="s">
        <v>243</v>
      </c>
      <c r="D78" s="60" t="s">
        <v>337</v>
      </c>
      <c r="E78" s="65" t="s">
        <v>243</v>
      </c>
      <c r="F78" s="65" t="s">
        <v>244</v>
      </c>
      <c r="G78" s="65" t="s">
        <v>383</v>
      </c>
      <c r="H78" s="84"/>
      <c r="I78" s="99" t="s">
        <v>245</v>
      </c>
      <c r="J78" s="60">
        <v>14</v>
      </c>
      <c r="K78" s="112"/>
      <c r="L78" s="117" t="s">
        <v>94</v>
      </c>
      <c r="M78" s="105"/>
      <c r="N78" s="289" t="s">
        <v>329</v>
      </c>
      <c r="O78" s="57"/>
      <c r="P78" s="275"/>
      <c r="Q78" s="164">
        <v>2100</v>
      </c>
      <c r="R78" s="242"/>
      <c r="S78" s="176"/>
      <c r="T78" s="29"/>
      <c r="U78" s="173"/>
    </row>
    <row r="79" spans="1:21" s="135" customFormat="1" ht="17.25">
      <c r="A79" s="190">
        <f aca="true" t="shared" si="3" ref="A79:A85">1+A78</f>
        <v>77</v>
      </c>
      <c r="B79" s="265">
        <v>78</v>
      </c>
      <c r="C79" s="65" t="s">
        <v>135</v>
      </c>
      <c r="D79" s="60" t="s">
        <v>337</v>
      </c>
      <c r="E79" s="65" t="s">
        <v>398</v>
      </c>
      <c r="F79" s="65" t="s">
        <v>360</v>
      </c>
      <c r="G79" s="65" t="s">
        <v>258</v>
      </c>
      <c r="H79" s="84"/>
      <c r="I79" s="99" t="s">
        <v>92</v>
      </c>
      <c r="J79" s="60" t="s">
        <v>54</v>
      </c>
      <c r="K79" s="112"/>
      <c r="L79" s="106" t="s">
        <v>163</v>
      </c>
      <c r="M79" s="105"/>
      <c r="N79" s="181" t="s">
        <v>328</v>
      </c>
      <c r="O79" s="57"/>
      <c r="P79" s="275"/>
      <c r="Q79" s="338">
        <v>2000</v>
      </c>
      <c r="R79" s="246"/>
      <c r="S79" s="176"/>
      <c r="T79" s="29"/>
      <c r="U79" s="173"/>
    </row>
    <row r="80" spans="1:21" s="137" customFormat="1" ht="17.25">
      <c r="A80" s="190">
        <f t="shared" si="3"/>
        <v>78</v>
      </c>
      <c r="B80" s="265">
        <v>79</v>
      </c>
      <c r="C80" s="94" t="s">
        <v>250</v>
      </c>
      <c r="D80" s="2" t="s">
        <v>337</v>
      </c>
      <c r="E80" s="65" t="s">
        <v>250</v>
      </c>
      <c r="F80" s="65" t="s">
        <v>251</v>
      </c>
      <c r="G80" s="10" t="s">
        <v>252</v>
      </c>
      <c r="H80" s="84"/>
      <c r="I80" s="96" t="s">
        <v>92</v>
      </c>
      <c r="J80" s="2" t="s">
        <v>54</v>
      </c>
      <c r="K80" s="112"/>
      <c r="L80" s="106" t="s">
        <v>113</v>
      </c>
      <c r="M80" s="105"/>
      <c r="N80" s="181" t="s">
        <v>328</v>
      </c>
      <c r="O80" s="57"/>
      <c r="P80" s="275"/>
      <c r="Q80" s="164">
        <v>2015</v>
      </c>
      <c r="R80" s="246"/>
      <c r="S80" s="176"/>
      <c r="T80" s="29"/>
      <c r="U80" s="173"/>
    </row>
    <row r="81" spans="1:21" s="137" customFormat="1" ht="17.25">
      <c r="A81" s="190">
        <f t="shared" si="3"/>
        <v>79</v>
      </c>
      <c r="B81" s="265">
        <v>80</v>
      </c>
      <c r="C81" s="94" t="s">
        <v>253</v>
      </c>
      <c r="D81" s="2" t="s">
        <v>337</v>
      </c>
      <c r="E81" s="65" t="s">
        <v>253</v>
      </c>
      <c r="F81" s="65" t="s">
        <v>254</v>
      </c>
      <c r="G81" s="10" t="s">
        <v>255</v>
      </c>
      <c r="H81" s="84"/>
      <c r="I81" s="96" t="s">
        <v>92</v>
      </c>
      <c r="J81" s="2" t="s">
        <v>54</v>
      </c>
      <c r="K81" s="112"/>
      <c r="L81" s="106" t="s">
        <v>113</v>
      </c>
      <c r="M81" s="105"/>
      <c r="N81" s="181" t="s">
        <v>328</v>
      </c>
      <c r="O81" s="57"/>
      <c r="P81" s="275"/>
      <c r="Q81" s="164">
        <v>1745</v>
      </c>
      <c r="R81" s="246"/>
      <c r="S81" s="176"/>
      <c r="T81" s="29"/>
      <c r="U81" s="173"/>
    </row>
    <row r="82" spans="1:21" s="137" customFormat="1" ht="17.25">
      <c r="A82" s="190">
        <f t="shared" si="3"/>
        <v>80</v>
      </c>
      <c r="B82" s="265">
        <v>81</v>
      </c>
      <c r="C82" s="94" t="s">
        <v>256</v>
      </c>
      <c r="D82" s="2" t="s">
        <v>337</v>
      </c>
      <c r="E82" s="65" t="s">
        <v>256</v>
      </c>
      <c r="F82" s="65" t="s">
        <v>257</v>
      </c>
      <c r="G82" s="10" t="s">
        <v>258</v>
      </c>
      <c r="H82" s="84"/>
      <c r="I82" s="96" t="s">
        <v>92</v>
      </c>
      <c r="J82" s="2" t="s">
        <v>54</v>
      </c>
      <c r="K82" s="112"/>
      <c r="L82" s="106" t="s">
        <v>113</v>
      </c>
      <c r="M82" s="105"/>
      <c r="N82" s="181" t="s">
        <v>328</v>
      </c>
      <c r="O82" s="57"/>
      <c r="P82" s="275"/>
      <c r="Q82" s="339">
        <v>2000</v>
      </c>
      <c r="R82" s="246"/>
      <c r="S82" s="176"/>
      <c r="T82" s="29"/>
      <c r="U82" s="173"/>
    </row>
    <row r="83" spans="1:21" s="137" customFormat="1" ht="17.25">
      <c r="A83" s="190">
        <f t="shared" si="3"/>
        <v>81</v>
      </c>
      <c r="B83" s="265">
        <v>82</v>
      </c>
      <c r="C83" s="94" t="s">
        <v>259</v>
      </c>
      <c r="D83" s="2" t="s">
        <v>337</v>
      </c>
      <c r="E83" s="65" t="s">
        <v>259</v>
      </c>
      <c r="F83" s="65" t="s">
        <v>260</v>
      </c>
      <c r="G83" s="10" t="s">
        <v>261</v>
      </c>
      <c r="H83" s="84"/>
      <c r="I83" s="96" t="s">
        <v>262</v>
      </c>
      <c r="J83" s="2" t="s">
        <v>54</v>
      </c>
      <c r="K83" s="112"/>
      <c r="L83" s="106" t="s">
        <v>113</v>
      </c>
      <c r="M83" s="105"/>
      <c r="N83" s="181" t="s">
        <v>328</v>
      </c>
      <c r="O83" s="57"/>
      <c r="P83" s="275"/>
      <c r="Q83" s="164">
        <v>1730</v>
      </c>
      <c r="R83" s="246"/>
      <c r="S83" s="176"/>
      <c r="T83" s="29"/>
      <c r="U83" s="173"/>
    </row>
    <row r="84" spans="1:21" s="137" customFormat="1" ht="17.25">
      <c r="A84" s="190">
        <f t="shared" si="3"/>
        <v>82</v>
      </c>
      <c r="B84" s="265">
        <v>83</v>
      </c>
      <c r="C84" s="95" t="s">
        <v>399</v>
      </c>
      <c r="D84" s="2" t="s">
        <v>337</v>
      </c>
      <c r="E84" s="65" t="s">
        <v>372</v>
      </c>
      <c r="F84" s="65" t="s">
        <v>361</v>
      </c>
      <c r="G84" s="10" t="s">
        <v>263</v>
      </c>
      <c r="H84" s="84"/>
      <c r="I84" s="96" t="s">
        <v>121</v>
      </c>
      <c r="J84" s="2">
        <v>7</v>
      </c>
      <c r="K84" s="112"/>
      <c r="L84" s="106" t="s">
        <v>203</v>
      </c>
      <c r="M84" s="105"/>
      <c r="N84" s="181" t="s">
        <v>328</v>
      </c>
      <c r="O84" s="57"/>
      <c r="P84" s="275"/>
      <c r="Q84" s="164">
        <v>1745</v>
      </c>
      <c r="R84" s="246"/>
      <c r="S84" s="176"/>
      <c r="T84" s="29"/>
      <c r="U84" s="173"/>
    </row>
    <row r="85" spans="1:21" s="137" customFormat="1" ht="17.25">
      <c r="A85" s="190">
        <f t="shared" si="3"/>
        <v>83</v>
      </c>
      <c r="B85" s="265">
        <v>84</v>
      </c>
      <c r="C85" s="94" t="s">
        <v>264</v>
      </c>
      <c r="D85" s="2" t="s">
        <v>337</v>
      </c>
      <c r="E85" s="65" t="s">
        <v>264</v>
      </c>
      <c r="F85" s="65" t="s">
        <v>362</v>
      </c>
      <c r="G85" s="10" t="s">
        <v>265</v>
      </c>
      <c r="H85" s="84"/>
      <c r="I85" s="96" t="s">
        <v>242</v>
      </c>
      <c r="J85" s="2">
        <v>2</v>
      </c>
      <c r="K85" s="112"/>
      <c r="L85" s="106" t="s">
        <v>94</v>
      </c>
      <c r="M85" s="105"/>
      <c r="N85" s="181" t="s">
        <v>328</v>
      </c>
      <c r="O85" s="57"/>
      <c r="P85" s="275"/>
      <c r="Q85" s="164">
        <v>1730</v>
      </c>
      <c r="R85" s="246"/>
      <c r="S85" s="176"/>
      <c r="T85" s="29"/>
      <c r="U85" s="173"/>
    </row>
    <row r="86" spans="1:21" s="137" customFormat="1" ht="18" thickBot="1">
      <c r="A86" s="132">
        <f t="shared" si="2"/>
        <v>84</v>
      </c>
      <c r="B86" s="266">
        <v>85</v>
      </c>
      <c r="C86" s="122" t="s">
        <v>268</v>
      </c>
      <c r="D86" s="123" t="s">
        <v>337</v>
      </c>
      <c r="E86" s="14" t="s">
        <v>268</v>
      </c>
      <c r="F86" s="14" t="s">
        <v>363</v>
      </c>
      <c r="G86" s="14" t="s">
        <v>269</v>
      </c>
      <c r="H86" s="232"/>
      <c r="I86" s="280" t="s">
        <v>242</v>
      </c>
      <c r="J86" s="123">
        <v>1</v>
      </c>
      <c r="K86" s="281"/>
      <c r="L86" s="286" t="s">
        <v>97</v>
      </c>
      <c r="M86" s="124"/>
      <c r="N86" s="235" t="s">
        <v>328</v>
      </c>
      <c r="O86" s="287"/>
      <c r="P86" s="276"/>
      <c r="Q86" s="233">
        <v>1930</v>
      </c>
      <c r="R86" s="288" t="s">
        <v>332</v>
      </c>
      <c r="S86" s="176"/>
      <c r="T86" s="29"/>
      <c r="U86" s="173"/>
    </row>
    <row r="87" spans="1:21" s="137" customFormat="1" ht="17.25">
      <c r="A87" s="267">
        <f t="shared" si="2"/>
        <v>85</v>
      </c>
      <c r="B87" s="264">
        <v>86</v>
      </c>
      <c r="C87" s="94" t="s">
        <v>270</v>
      </c>
      <c r="D87" s="60" t="s">
        <v>337</v>
      </c>
      <c r="E87" s="65" t="s">
        <v>270</v>
      </c>
      <c r="F87" s="65" t="s">
        <v>271</v>
      </c>
      <c r="G87" s="65" t="s">
        <v>272</v>
      </c>
      <c r="H87" s="84"/>
      <c r="I87" s="99" t="s">
        <v>273</v>
      </c>
      <c r="J87" s="60">
        <v>10</v>
      </c>
      <c r="K87" s="112"/>
      <c r="L87" s="106"/>
      <c r="M87" s="105"/>
      <c r="N87" s="289" t="s">
        <v>329</v>
      </c>
      <c r="O87" s="57"/>
      <c r="P87" s="275"/>
      <c r="Q87" s="164">
        <v>2045</v>
      </c>
      <c r="R87" s="246" t="s">
        <v>332</v>
      </c>
      <c r="S87" s="176"/>
      <c r="T87" s="29"/>
      <c r="U87" s="173"/>
    </row>
    <row r="88" spans="1:21" s="135" customFormat="1" ht="17.25">
      <c r="A88" s="190">
        <f t="shared" si="2"/>
        <v>86</v>
      </c>
      <c r="B88" s="265">
        <v>87</v>
      </c>
      <c r="C88" s="94" t="s">
        <v>274</v>
      </c>
      <c r="D88" s="2" t="s">
        <v>337</v>
      </c>
      <c r="E88" s="65" t="s">
        <v>274</v>
      </c>
      <c r="F88" s="65" t="s">
        <v>364</v>
      </c>
      <c r="G88" s="10" t="s">
        <v>160</v>
      </c>
      <c r="H88" s="84"/>
      <c r="I88" s="96" t="s">
        <v>92</v>
      </c>
      <c r="J88" s="2" t="s">
        <v>76</v>
      </c>
      <c r="K88" s="112"/>
      <c r="L88" s="106" t="s">
        <v>116</v>
      </c>
      <c r="M88" s="105"/>
      <c r="N88" s="181" t="s">
        <v>328</v>
      </c>
      <c r="O88" s="57"/>
      <c r="P88" s="275" t="s">
        <v>330</v>
      </c>
      <c r="Q88" s="164">
        <v>2030</v>
      </c>
      <c r="R88" s="246" t="s">
        <v>332</v>
      </c>
      <c r="S88" s="176"/>
      <c r="T88" s="249"/>
      <c r="U88" s="173"/>
    </row>
    <row r="89" spans="1:21" s="135" customFormat="1" ht="17.25">
      <c r="A89" s="190">
        <f t="shared" si="2"/>
        <v>87</v>
      </c>
      <c r="B89" s="265">
        <v>88</v>
      </c>
      <c r="C89" s="94" t="s">
        <v>276</v>
      </c>
      <c r="D89" s="60" t="s">
        <v>337</v>
      </c>
      <c r="E89" s="65" t="s">
        <v>276</v>
      </c>
      <c r="F89" s="65" t="s">
        <v>365</v>
      </c>
      <c r="G89" s="65" t="s">
        <v>230</v>
      </c>
      <c r="H89" s="84"/>
      <c r="I89" s="99" t="s">
        <v>92</v>
      </c>
      <c r="J89" s="60" t="s">
        <v>53</v>
      </c>
      <c r="K89" s="112"/>
      <c r="L89" s="106"/>
      <c r="M89" s="105"/>
      <c r="N89" s="181" t="s">
        <v>328</v>
      </c>
      <c r="O89" s="57"/>
      <c r="P89" s="275" t="s">
        <v>330</v>
      </c>
      <c r="Q89" s="164">
        <v>2015</v>
      </c>
      <c r="R89" s="246" t="s">
        <v>332</v>
      </c>
      <c r="S89" s="176"/>
      <c r="T89" s="249"/>
      <c r="U89" s="173"/>
    </row>
    <row r="90" spans="1:21" s="135" customFormat="1" ht="17.25">
      <c r="A90" s="190">
        <f t="shared" si="2"/>
        <v>88</v>
      </c>
      <c r="B90" s="265">
        <v>89</v>
      </c>
      <c r="C90" s="95" t="s">
        <v>275</v>
      </c>
      <c r="D90" s="2" t="s">
        <v>337</v>
      </c>
      <c r="E90" s="10" t="s">
        <v>275</v>
      </c>
      <c r="F90" s="10" t="s">
        <v>416</v>
      </c>
      <c r="G90" s="10" t="s">
        <v>228</v>
      </c>
      <c r="H90" s="83"/>
      <c r="I90" s="96" t="s">
        <v>92</v>
      </c>
      <c r="J90" s="2" t="s">
        <v>53</v>
      </c>
      <c r="K90" s="66"/>
      <c r="L90" s="98"/>
      <c r="M90" s="104"/>
      <c r="N90" s="182" t="s">
        <v>328</v>
      </c>
      <c r="O90" s="11"/>
      <c r="P90" s="271" t="s">
        <v>330</v>
      </c>
      <c r="Q90" s="144">
        <v>1945</v>
      </c>
      <c r="R90" s="245" t="s">
        <v>332</v>
      </c>
      <c r="S90" s="176"/>
      <c r="T90" s="249"/>
      <c r="U90" s="173"/>
    </row>
    <row r="91" spans="1:21" s="135" customFormat="1" ht="17.25">
      <c r="A91" s="190">
        <f t="shared" si="2"/>
        <v>89</v>
      </c>
      <c r="B91" s="264">
        <v>90</v>
      </c>
      <c r="C91" s="94" t="s">
        <v>277</v>
      </c>
      <c r="D91" s="60" t="s">
        <v>337</v>
      </c>
      <c r="E91" s="65" t="s">
        <v>277</v>
      </c>
      <c r="F91" s="65" t="s">
        <v>366</v>
      </c>
      <c r="G91" s="65" t="s">
        <v>228</v>
      </c>
      <c r="H91" s="84"/>
      <c r="I91" s="99" t="s">
        <v>92</v>
      </c>
      <c r="J91" s="60" t="s">
        <v>53</v>
      </c>
      <c r="K91" s="112"/>
      <c r="L91" s="106"/>
      <c r="M91" s="105"/>
      <c r="N91" s="181" t="s">
        <v>328</v>
      </c>
      <c r="O91" s="57"/>
      <c r="P91" s="275" t="s">
        <v>330</v>
      </c>
      <c r="Q91" s="164">
        <v>1930</v>
      </c>
      <c r="R91" s="246" t="s">
        <v>332</v>
      </c>
      <c r="S91" s="176"/>
      <c r="T91" s="249"/>
      <c r="U91" s="173"/>
    </row>
    <row r="92" spans="1:21" s="135" customFormat="1" ht="17.25">
      <c r="A92" s="190">
        <f t="shared" si="2"/>
        <v>90</v>
      </c>
      <c r="B92" s="265">
        <v>91</v>
      </c>
      <c r="C92" s="94" t="s">
        <v>278</v>
      </c>
      <c r="D92" s="2" t="s">
        <v>337</v>
      </c>
      <c r="E92" s="65" t="s">
        <v>278</v>
      </c>
      <c r="F92" s="65" t="s">
        <v>279</v>
      </c>
      <c r="G92" s="10" t="s">
        <v>228</v>
      </c>
      <c r="H92" s="84"/>
      <c r="I92" s="96" t="s">
        <v>92</v>
      </c>
      <c r="J92" s="2" t="s">
        <v>53</v>
      </c>
      <c r="K92" s="112"/>
      <c r="L92" s="106"/>
      <c r="M92" s="105"/>
      <c r="N92" s="181" t="s">
        <v>328</v>
      </c>
      <c r="O92" s="57"/>
      <c r="P92" s="275" t="s">
        <v>330</v>
      </c>
      <c r="Q92" s="164">
        <v>1715</v>
      </c>
      <c r="R92" s="246"/>
      <c r="S92" s="176"/>
      <c r="T92" s="249"/>
      <c r="U92" s="173"/>
    </row>
    <row r="93" spans="1:21" s="135" customFormat="1" ht="17.25">
      <c r="A93" s="190">
        <f t="shared" si="2"/>
        <v>91</v>
      </c>
      <c r="B93" s="265">
        <v>92</v>
      </c>
      <c r="C93" s="94" t="s">
        <v>281</v>
      </c>
      <c r="D93" s="2" t="s">
        <v>337</v>
      </c>
      <c r="E93" s="65" t="s">
        <v>281</v>
      </c>
      <c r="F93" s="65" t="s">
        <v>282</v>
      </c>
      <c r="G93" s="10" t="s">
        <v>280</v>
      </c>
      <c r="H93" s="84"/>
      <c r="I93" s="96" t="s">
        <v>92</v>
      </c>
      <c r="J93" s="2" t="s">
        <v>53</v>
      </c>
      <c r="K93" s="112"/>
      <c r="L93" s="106"/>
      <c r="M93" s="105"/>
      <c r="N93" s="181" t="s">
        <v>328</v>
      </c>
      <c r="O93" s="57"/>
      <c r="P93" s="275"/>
      <c r="Q93" s="164">
        <v>1930</v>
      </c>
      <c r="R93" s="246" t="s">
        <v>332</v>
      </c>
      <c r="S93" s="176"/>
      <c r="T93" s="249"/>
      <c r="U93" s="173"/>
    </row>
    <row r="94" spans="1:21" s="135" customFormat="1" ht="17.25">
      <c r="A94" s="190">
        <f t="shared" si="2"/>
        <v>92</v>
      </c>
      <c r="B94" s="265">
        <v>93</v>
      </c>
      <c r="C94" s="94" t="s">
        <v>283</v>
      </c>
      <c r="D94" s="2" t="s">
        <v>337</v>
      </c>
      <c r="E94" s="65" t="s">
        <v>283</v>
      </c>
      <c r="F94" s="65" t="s">
        <v>367</v>
      </c>
      <c r="G94" s="10" t="s">
        <v>280</v>
      </c>
      <c r="H94" s="84"/>
      <c r="I94" s="96" t="s">
        <v>92</v>
      </c>
      <c r="J94" s="2" t="s">
        <v>53</v>
      </c>
      <c r="K94" s="112"/>
      <c r="L94" s="106"/>
      <c r="M94" s="105"/>
      <c r="N94" s="181" t="s">
        <v>328</v>
      </c>
      <c r="O94" s="57"/>
      <c r="P94" s="275"/>
      <c r="Q94" s="164">
        <v>1845</v>
      </c>
      <c r="R94" s="246" t="s">
        <v>332</v>
      </c>
      <c r="S94" s="176"/>
      <c r="T94" s="249"/>
      <c r="U94" s="173"/>
    </row>
    <row r="95" spans="1:21" s="135" customFormat="1" ht="17.25">
      <c r="A95" s="190">
        <f t="shared" si="2"/>
        <v>93</v>
      </c>
      <c r="B95" s="265">
        <v>94</v>
      </c>
      <c r="C95" s="94" t="s">
        <v>284</v>
      </c>
      <c r="D95" s="2" t="s">
        <v>337</v>
      </c>
      <c r="E95" s="65" t="s">
        <v>284</v>
      </c>
      <c r="F95" s="65" t="s">
        <v>285</v>
      </c>
      <c r="G95" s="10" t="s">
        <v>381</v>
      </c>
      <c r="H95" s="84"/>
      <c r="I95" s="96" t="s">
        <v>121</v>
      </c>
      <c r="J95" s="2">
        <v>8</v>
      </c>
      <c r="K95" s="112"/>
      <c r="L95" s="106"/>
      <c r="M95" s="105"/>
      <c r="N95" s="181" t="s">
        <v>328</v>
      </c>
      <c r="O95" s="57"/>
      <c r="P95" s="275" t="s">
        <v>330</v>
      </c>
      <c r="Q95" s="164">
        <v>1830</v>
      </c>
      <c r="R95" s="246" t="s">
        <v>332</v>
      </c>
      <c r="S95" s="176"/>
      <c r="T95" s="249"/>
      <c r="U95" s="173"/>
    </row>
    <row r="96" spans="1:21" s="135" customFormat="1" ht="17.25">
      <c r="A96" s="190">
        <f t="shared" si="2"/>
        <v>94</v>
      </c>
      <c r="B96" s="264">
        <v>95</v>
      </c>
      <c r="C96" s="94" t="s">
        <v>289</v>
      </c>
      <c r="D96" s="2" t="s">
        <v>337</v>
      </c>
      <c r="E96" s="65" t="s">
        <v>289</v>
      </c>
      <c r="F96" s="65" t="s">
        <v>368</v>
      </c>
      <c r="G96" s="10" t="s">
        <v>290</v>
      </c>
      <c r="H96" s="84"/>
      <c r="I96" s="96" t="s">
        <v>121</v>
      </c>
      <c r="J96" s="2">
        <v>8</v>
      </c>
      <c r="K96" s="112"/>
      <c r="L96" s="106"/>
      <c r="M96" s="105"/>
      <c r="N96" s="181" t="s">
        <v>328</v>
      </c>
      <c r="O96" s="57"/>
      <c r="P96" s="275" t="s">
        <v>330</v>
      </c>
      <c r="Q96" s="164">
        <v>1700</v>
      </c>
      <c r="R96" s="246"/>
      <c r="S96" s="176"/>
      <c r="T96" s="249"/>
      <c r="U96" s="173"/>
    </row>
    <row r="97" spans="1:21" s="135" customFormat="1" ht="17.25">
      <c r="A97" s="190">
        <f t="shared" si="2"/>
        <v>95</v>
      </c>
      <c r="B97" s="264">
        <v>96</v>
      </c>
      <c r="C97" s="94" t="s">
        <v>286</v>
      </c>
      <c r="D97" s="60" t="s">
        <v>337</v>
      </c>
      <c r="E97" s="65" t="s">
        <v>286</v>
      </c>
      <c r="F97" s="65" t="s">
        <v>287</v>
      </c>
      <c r="G97" s="65" t="s">
        <v>288</v>
      </c>
      <c r="H97" s="84"/>
      <c r="I97" s="99" t="s">
        <v>121</v>
      </c>
      <c r="J97" s="60">
        <v>8</v>
      </c>
      <c r="K97" s="112"/>
      <c r="L97" s="106"/>
      <c r="M97" s="105"/>
      <c r="N97" s="181" t="s">
        <v>328</v>
      </c>
      <c r="O97" s="57"/>
      <c r="P97" s="275" t="s">
        <v>330</v>
      </c>
      <c r="Q97" s="164">
        <v>1830</v>
      </c>
      <c r="R97" s="246" t="s">
        <v>332</v>
      </c>
      <c r="S97" s="176"/>
      <c r="T97" s="249"/>
      <c r="U97" s="173"/>
    </row>
    <row r="98" spans="1:21" s="135" customFormat="1" ht="17.25">
      <c r="A98" s="190">
        <f t="shared" si="2"/>
        <v>96</v>
      </c>
      <c r="B98" s="265">
        <v>97</v>
      </c>
      <c r="C98" s="94" t="s">
        <v>291</v>
      </c>
      <c r="D98" s="2" t="s">
        <v>337</v>
      </c>
      <c r="E98" s="65" t="s">
        <v>291</v>
      </c>
      <c r="F98" s="65" t="s">
        <v>292</v>
      </c>
      <c r="G98" s="10" t="s">
        <v>293</v>
      </c>
      <c r="H98" s="84"/>
      <c r="I98" s="96" t="s">
        <v>245</v>
      </c>
      <c r="J98" s="2">
        <v>14</v>
      </c>
      <c r="K98" s="112"/>
      <c r="L98" s="106"/>
      <c r="M98" s="105"/>
      <c r="N98" s="181" t="s">
        <v>328</v>
      </c>
      <c r="O98" s="57"/>
      <c r="P98" s="275"/>
      <c r="Q98" s="164">
        <v>1815</v>
      </c>
      <c r="R98" s="246" t="s">
        <v>332</v>
      </c>
      <c r="S98" s="176"/>
      <c r="T98" s="249"/>
      <c r="U98" s="173"/>
    </row>
    <row r="99" spans="1:21" s="135" customFormat="1" ht="17.25">
      <c r="A99" s="190">
        <f t="shared" si="2"/>
        <v>97</v>
      </c>
      <c r="B99" s="265">
        <v>98</v>
      </c>
      <c r="C99" s="94" t="s">
        <v>294</v>
      </c>
      <c r="D99" s="2" t="s">
        <v>337</v>
      </c>
      <c r="E99" s="65" t="s">
        <v>294</v>
      </c>
      <c r="F99" s="65" t="s">
        <v>295</v>
      </c>
      <c r="G99" s="10" t="s">
        <v>296</v>
      </c>
      <c r="H99" s="84"/>
      <c r="I99" s="96" t="s">
        <v>245</v>
      </c>
      <c r="J99" s="2">
        <v>14</v>
      </c>
      <c r="K99" s="112"/>
      <c r="L99" s="106"/>
      <c r="M99" s="105"/>
      <c r="N99" s="181" t="s">
        <v>328</v>
      </c>
      <c r="O99" s="57"/>
      <c r="P99" s="275"/>
      <c r="Q99" s="164">
        <v>1715</v>
      </c>
      <c r="R99" s="246"/>
      <c r="S99" s="176"/>
      <c r="T99" s="249"/>
      <c r="U99" s="173"/>
    </row>
    <row r="100" spans="1:21" s="135" customFormat="1" ht="17.25">
      <c r="A100" s="190">
        <f t="shared" si="2"/>
        <v>98</v>
      </c>
      <c r="B100" s="265">
        <v>99</v>
      </c>
      <c r="C100" s="94" t="s">
        <v>246</v>
      </c>
      <c r="D100" s="2" t="s">
        <v>337</v>
      </c>
      <c r="E100" s="65" t="s">
        <v>246</v>
      </c>
      <c r="F100" s="65" t="s">
        <v>247</v>
      </c>
      <c r="G100" s="10" t="s">
        <v>248</v>
      </c>
      <c r="H100" s="84"/>
      <c r="I100" s="96" t="s">
        <v>245</v>
      </c>
      <c r="J100" s="2">
        <v>14</v>
      </c>
      <c r="K100" s="112"/>
      <c r="L100" s="316"/>
      <c r="M100" s="105"/>
      <c r="N100" s="181" t="s">
        <v>328</v>
      </c>
      <c r="O100" s="57"/>
      <c r="P100" s="275"/>
      <c r="Q100" s="164">
        <v>1730</v>
      </c>
      <c r="R100" s="246" t="s">
        <v>332</v>
      </c>
      <c r="S100" s="176"/>
      <c r="T100" s="249"/>
      <c r="U100" s="173"/>
    </row>
    <row r="101" spans="1:21" s="135" customFormat="1" ht="17.25">
      <c r="A101" s="190">
        <f t="shared" si="2"/>
        <v>99</v>
      </c>
      <c r="B101" s="265">
        <v>100</v>
      </c>
      <c r="C101" s="94" t="s">
        <v>297</v>
      </c>
      <c r="D101" s="2" t="s">
        <v>337</v>
      </c>
      <c r="E101" s="65" t="s">
        <v>297</v>
      </c>
      <c r="F101" s="65" t="s">
        <v>298</v>
      </c>
      <c r="G101" s="10" t="s">
        <v>280</v>
      </c>
      <c r="H101" s="84"/>
      <c r="I101" s="96" t="s">
        <v>245</v>
      </c>
      <c r="J101" s="2">
        <v>14</v>
      </c>
      <c r="K101" s="112"/>
      <c r="L101" s="106"/>
      <c r="M101" s="105"/>
      <c r="N101" s="181" t="s">
        <v>328</v>
      </c>
      <c r="O101" s="57"/>
      <c r="P101" s="275"/>
      <c r="Q101" s="164">
        <v>1700</v>
      </c>
      <c r="R101" s="246"/>
      <c r="S101" s="176"/>
      <c r="T101" s="249"/>
      <c r="U101" s="173"/>
    </row>
    <row r="102" spans="1:21" s="135" customFormat="1" ht="17.25">
      <c r="A102" s="190">
        <f t="shared" si="2"/>
        <v>100</v>
      </c>
      <c r="B102" s="265">
        <v>101</v>
      </c>
      <c r="C102" s="94" t="s">
        <v>411</v>
      </c>
      <c r="D102" s="2" t="s">
        <v>337</v>
      </c>
      <c r="E102" s="65" t="s">
        <v>411</v>
      </c>
      <c r="F102" s="65" t="s">
        <v>118</v>
      </c>
      <c r="G102" s="10" t="s">
        <v>412</v>
      </c>
      <c r="H102" s="84"/>
      <c r="I102" s="96" t="s">
        <v>245</v>
      </c>
      <c r="J102" s="2">
        <v>14</v>
      </c>
      <c r="K102" s="112"/>
      <c r="L102" s="106"/>
      <c r="M102" s="105"/>
      <c r="N102" s="181" t="s">
        <v>328</v>
      </c>
      <c r="O102" s="57"/>
      <c r="P102" s="275"/>
      <c r="Q102" s="164">
        <v>1645</v>
      </c>
      <c r="R102" s="246"/>
      <c r="S102" s="176"/>
      <c r="T102" s="249"/>
      <c r="U102" s="173"/>
    </row>
    <row r="103" spans="1:21" s="135" customFormat="1" ht="17.25">
      <c r="A103" s="190">
        <f t="shared" si="2"/>
        <v>101</v>
      </c>
      <c r="B103" s="265">
        <v>102</v>
      </c>
      <c r="C103" s="95" t="s">
        <v>299</v>
      </c>
      <c r="D103" s="2" t="s">
        <v>337</v>
      </c>
      <c r="E103" s="65" t="s">
        <v>299</v>
      </c>
      <c r="F103" s="65" t="s">
        <v>300</v>
      </c>
      <c r="G103" s="10" t="s">
        <v>258</v>
      </c>
      <c r="H103" s="84"/>
      <c r="I103" s="96" t="s">
        <v>92</v>
      </c>
      <c r="J103" s="2" t="s">
        <v>54</v>
      </c>
      <c r="K103" s="112"/>
      <c r="L103" s="106"/>
      <c r="M103" s="105"/>
      <c r="N103" s="181" t="s">
        <v>328</v>
      </c>
      <c r="O103" s="57"/>
      <c r="P103" s="275"/>
      <c r="Q103" s="164">
        <v>1645</v>
      </c>
      <c r="R103" s="246"/>
      <c r="S103" s="176"/>
      <c r="T103" s="249"/>
      <c r="U103" s="173"/>
    </row>
    <row r="104" spans="1:21" s="135" customFormat="1" ht="17.25">
      <c r="A104" s="190">
        <f t="shared" si="2"/>
        <v>102</v>
      </c>
      <c r="B104" s="265">
        <v>103</v>
      </c>
      <c r="C104" s="94" t="s">
        <v>301</v>
      </c>
      <c r="D104" s="2" t="s">
        <v>337</v>
      </c>
      <c r="E104" s="65" t="s">
        <v>301</v>
      </c>
      <c r="F104" s="65" t="s">
        <v>369</v>
      </c>
      <c r="G104" s="10" t="s">
        <v>258</v>
      </c>
      <c r="H104" s="84"/>
      <c r="I104" s="96" t="s">
        <v>92</v>
      </c>
      <c r="J104" s="2" t="s">
        <v>54</v>
      </c>
      <c r="K104" s="112"/>
      <c r="L104" s="106"/>
      <c r="M104" s="105"/>
      <c r="N104" s="258" t="s">
        <v>328</v>
      </c>
      <c r="O104" s="57"/>
      <c r="P104" s="275"/>
      <c r="Q104" s="164">
        <v>1630</v>
      </c>
      <c r="R104" s="246"/>
      <c r="S104" s="176"/>
      <c r="T104" s="249"/>
      <c r="U104" s="173"/>
    </row>
    <row r="105" spans="1:21" s="135" customFormat="1" ht="17.25">
      <c r="A105" s="190">
        <f t="shared" si="2"/>
        <v>103</v>
      </c>
      <c r="B105" s="265">
        <v>104</v>
      </c>
      <c r="C105" s="94" t="s">
        <v>302</v>
      </c>
      <c r="D105" s="2" t="s">
        <v>337</v>
      </c>
      <c r="E105" s="65" t="s">
        <v>302</v>
      </c>
      <c r="F105" s="65" t="s">
        <v>303</v>
      </c>
      <c r="G105" s="10" t="s">
        <v>304</v>
      </c>
      <c r="H105" s="84"/>
      <c r="I105" s="96" t="s">
        <v>121</v>
      </c>
      <c r="J105" s="2">
        <v>7</v>
      </c>
      <c r="K105" s="112"/>
      <c r="L105" s="106"/>
      <c r="M105" s="105"/>
      <c r="N105" s="181" t="s">
        <v>328</v>
      </c>
      <c r="O105" s="57"/>
      <c r="P105" s="275"/>
      <c r="Q105" s="164">
        <v>1815</v>
      </c>
      <c r="R105" s="246" t="s">
        <v>332</v>
      </c>
      <c r="S105" s="176"/>
      <c r="T105" s="249"/>
      <c r="U105" s="173"/>
    </row>
    <row r="106" spans="1:21" s="135" customFormat="1" ht="17.25">
      <c r="A106" s="190">
        <f t="shared" si="2"/>
        <v>104</v>
      </c>
      <c r="B106" s="265">
        <v>105</v>
      </c>
      <c r="C106" s="94" t="s">
        <v>305</v>
      </c>
      <c r="D106" s="2" t="s">
        <v>337</v>
      </c>
      <c r="E106" s="65" t="s">
        <v>305</v>
      </c>
      <c r="F106" s="65" t="s">
        <v>370</v>
      </c>
      <c r="G106" s="10" t="s">
        <v>306</v>
      </c>
      <c r="H106" s="84"/>
      <c r="I106" s="96" t="s">
        <v>121</v>
      </c>
      <c r="J106" s="2">
        <v>7</v>
      </c>
      <c r="K106" s="112"/>
      <c r="L106" s="106"/>
      <c r="M106" s="105"/>
      <c r="N106" s="181" t="s">
        <v>328</v>
      </c>
      <c r="O106" s="57"/>
      <c r="P106" s="275"/>
      <c r="Q106" s="164">
        <v>1615</v>
      </c>
      <c r="R106" s="246"/>
      <c r="S106" s="176"/>
      <c r="T106" s="249"/>
      <c r="U106" s="173"/>
    </row>
    <row r="107" spans="1:21" s="135" customFormat="1" ht="17.25">
      <c r="A107" s="190">
        <f t="shared" si="2"/>
        <v>105</v>
      </c>
      <c r="B107" s="265">
        <v>106</v>
      </c>
      <c r="C107" s="94" t="s">
        <v>307</v>
      </c>
      <c r="D107" s="2" t="s">
        <v>337</v>
      </c>
      <c r="E107" s="65" t="s">
        <v>307</v>
      </c>
      <c r="F107" s="65" t="s">
        <v>308</v>
      </c>
      <c r="G107" s="10" t="s">
        <v>263</v>
      </c>
      <c r="H107" s="84"/>
      <c r="I107" s="96" t="s">
        <v>242</v>
      </c>
      <c r="J107" s="2">
        <v>3</v>
      </c>
      <c r="K107" s="112"/>
      <c r="L107" s="106"/>
      <c r="M107" s="105"/>
      <c r="N107" s="181" t="s">
        <v>328</v>
      </c>
      <c r="O107" s="57"/>
      <c r="P107" s="275"/>
      <c r="Q107" s="164">
        <v>1715</v>
      </c>
      <c r="R107" s="246" t="s">
        <v>332</v>
      </c>
      <c r="S107" s="176"/>
      <c r="T107" s="249"/>
      <c r="U107" s="173"/>
    </row>
    <row r="108" spans="1:21" s="135" customFormat="1" ht="17.25">
      <c r="A108" s="111">
        <f aca="true" t="shared" si="4" ref="A108:A117">1+A107</f>
        <v>106</v>
      </c>
      <c r="B108" s="265">
        <v>107</v>
      </c>
      <c r="C108" s="94" t="s">
        <v>309</v>
      </c>
      <c r="D108" s="2" t="s">
        <v>337</v>
      </c>
      <c r="E108" s="65" t="s">
        <v>309</v>
      </c>
      <c r="F108" s="65" t="s">
        <v>310</v>
      </c>
      <c r="G108" s="10" t="s">
        <v>304</v>
      </c>
      <c r="H108" s="84"/>
      <c r="I108" s="96" t="s">
        <v>242</v>
      </c>
      <c r="J108" s="2">
        <v>3</v>
      </c>
      <c r="K108" s="112"/>
      <c r="L108" s="106"/>
      <c r="M108" s="105"/>
      <c r="N108" s="181" t="s">
        <v>328</v>
      </c>
      <c r="O108" s="57"/>
      <c r="P108" s="275"/>
      <c r="Q108" s="164">
        <v>1700</v>
      </c>
      <c r="R108" s="246"/>
      <c r="S108" s="176"/>
      <c r="T108" s="249"/>
      <c r="U108" s="173"/>
    </row>
    <row r="109" spans="1:21" s="135" customFormat="1" ht="17.25">
      <c r="A109" s="111">
        <f t="shared" si="4"/>
        <v>107</v>
      </c>
      <c r="B109" s="265">
        <v>108</v>
      </c>
      <c r="C109" s="94" t="s">
        <v>311</v>
      </c>
      <c r="D109" s="2" t="s">
        <v>337</v>
      </c>
      <c r="E109" s="65" t="s">
        <v>311</v>
      </c>
      <c r="F109" s="65" t="s">
        <v>312</v>
      </c>
      <c r="G109" s="10" t="s">
        <v>382</v>
      </c>
      <c r="H109" s="84"/>
      <c r="I109" s="96" t="s">
        <v>242</v>
      </c>
      <c r="J109" s="2">
        <v>3</v>
      </c>
      <c r="K109" s="112"/>
      <c r="L109" s="106"/>
      <c r="M109" s="105"/>
      <c r="N109" s="181" t="s">
        <v>328</v>
      </c>
      <c r="O109" s="57"/>
      <c r="P109" s="275"/>
      <c r="Q109" s="164">
        <v>1645</v>
      </c>
      <c r="R109" s="246"/>
      <c r="S109" s="176"/>
      <c r="T109" s="249"/>
      <c r="U109" s="173"/>
    </row>
    <row r="110" spans="1:21" s="135" customFormat="1" ht="17.25">
      <c r="A110" s="111">
        <f t="shared" si="4"/>
        <v>108</v>
      </c>
      <c r="B110" s="265">
        <v>109</v>
      </c>
      <c r="C110" s="94" t="s">
        <v>313</v>
      </c>
      <c r="D110" s="2" t="s">
        <v>337</v>
      </c>
      <c r="E110" s="65" t="s">
        <v>313</v>
      </c>
      <c r="F110" s="65" t="s">
        <v>314</v>
      </c>
      <c r="G110" s="10" t="s">
        <v>280</v>
      </c>
      <c r="H110" s="84"/>
      <c r="I110" s="99" t="s">
        <v>242</v>
      </c>
      <c r="J110" s="60">
        <v>3</v>
      </c>
      <c r="K110" s="112"/>
      <c r="L110" s="106"/>
      <c r="M110" s="105"/>
      <c r="N110" s="182" t="s">
        <v>328</v>
      </c>
      <c r="O110" s="57"/>
      <c r="P110" s="275"/>
      <c r="Q110" s="144">
        <v>1630</v>
      </c>
      <c r="R110" s="243"/>
      <c r="S110" s="176"/>
      <c r="T110" s="249"/>
      <c r="U110" s="173"/>
    </row>
    <row r="111" spans="1:21" s="135" customFormat="1" ht="17.25">
      <c r="A111" s="111">
        <f t="shared" si="4"/>
        <v>109</v>
      </c>
      <c r="B111" s="265">
        <v>110</v>
      </c>
      <c r="C111" s="94" t="s">
        <v>396</v>
      </c>
      <c r="D111" s="60" t="s">
        <v>337</v>
      </c>
      <c r="E111" s="65" t="s">
        <v>396</v>
      </c>
      <c r="F111" s="65" t="s">
        <v>410</v>
      </c>
      <c r="G111" s="10" t="s">
        <v>263</v>
      </c>
      <c r="H111" s="84"/>
      <c r="I111" s="99" t="s">
        <v>242</v>
      </c>
      <c r="J111" s="60">
        <v>3</v>
      </c>
      <c r="K111" s="112"/>
      <c r="L111" s="106"/>
      <c r="M111" s="105"/>
      <c r="N111" s="182" t="s">
        <v>328</v>
      </c>
      <c r="O111" s="57"/>
      <c r="P111" s="275"/>
      <c r="Q111" s="144">
        <v>1615</v>
      </c>
      <c r="R111" s="243"/>
      <c r="S111" s="176"/>
      <c r="T111" s="249"/>
      <c r="U111" s="173"/>
    </row>
    <row r="112" spans="1:21" s="135" customFormat="1" ht="17.25">
      <c r="A112" s="111">
        <f t="shared" si="4"/>
        <v>110</v>
      </c>
      <c r="B112" s="265">
        <v>111</v>
      </c>
      <c r="C112" s="94" t="s">
        <v>315</v>
      </c>
      <c r="D112" s="2" t="s">
        <v>337</v>
      </c>
      <c r="E112" s="65" t="s">
        <v>315</v>
      </c>
      <c r="F112" s="65" t="s">
        <v>316</v>
      </c>
      <c r="G112" s="10" t="s">
        <v>317</v>
      </c>
      <c r="H112" s="84"/>
      <c r="I112" s="99" t="s">
        <v>245</v>
      </c>
      <c r="J112" s="60">
        <v>13</v>
      </c>
      <c r="K112" s="112"/>
      <c r="L112" s="106"/>
      <c r="M112" s="105"/>
      <c r="N112" s="182" t="s">
        <v>328</v>
      </c>
      <c r="O112" s="57"/>
      <c r="P112" s="275"/>
      <c r="Q112" s="144">
        <v>1600</v>
      </c>
      <c r="R112" s="243"/>
      <c r="S112" s="176"/>
      <c r="T112" s="249"/>
      <c r="U112" s="173"/>
    </row>
    <row r="113" spans="1:21" s="135" customFormat="1" ht="17.25">
      <c r="A113" s="111">
        <f t="shared" si="4"/>
        <v>111</v>
      </c>
      <c r="B113" s="265">
        <v>112</v>
      </c>
      <c r="C113" s="95" t="s">
        <v>318</v>
      </c>
      <c r="D113" s="2" t="s">
        <v>337</v>
      </c>
      <c r="E113" s="10" t="s">
        <v>318</v>
      </c>
      <c r="F113" s="10" t="s">
        <v>319</v>
      </c>
      <c r="G113" s="65" t="s">
        <v>265</v>
      </c>
      <c r="H113" s="83"/>
      <c r="I113" s="96" t="s">
        <v>242</v>
      </c>
      <c r="J113" s="2">
        <v>2</v>
      </c>
      <c r="K113" s="66"/>
      <c r="L113" s="106"/>
      <c r="M113" s="104"/>
      <c r="N113" s="182" t="s">
        <v>328</v>
      </c>
      <c r="O113" s="11"/>
      <c r="P113" s="271"/>
      <c r="Q113" s="144">
        <v>1645</v>
      </c>
      <c r="R113" s="243"/>
      <c r="S113" s="176"/>
      <c r="T113" s="249"/>
      <c r="U113" s="173"/>
    </row>
    <row r="114" spans="1:21" s="135" customFormat="1" ht="17.25">
      <c r="A114" s="111">
        <f t="shared" si="4"/>
        <v>112</v>
      </c>
      <c r="B114" s="265">
        <v>113</v>
      </c>
      <c r="C114" s="94" t="s">
        <v>266</v>
      </c>
      <c r="D114" s="2" t="s">
        <v>337</v>
      </c>
      <c r="E114" s="65" t="s">
        <v>266</v>
      </c>
      <c r="F114" s="65" t="s">
        <v>267</v>
      </c>
      <c r="G114" s="10" t="s">
        <v>336</v>
      </c>
      <c r="H114" s="84"/>
      <c r="I114" s="96" t="s">
        <v>242</v>
      </c>
      <c r="J114" s="2">
        <v>2</v>
      </c>
      <c r="K114" s="112"/>
      <c r="L114" s="316"/>
      <c r="M114" s="105"/>
      <c r="N114" s="181" t="s">
        <v>328</v>
      </c>
      <c r="O114" s="57"/>
      <c r="P114" s="275"/>
      <c r="Q114" s="164">
        <v>1630</v>
      </c>
      <c r="R114" s="246"/>
      <c r="S114" s="176"/>
      <c r="T114" s="249"/>
      <c r="U114" s="173"/>
    </row>
    <row r="115" spans="1:21" s="135" customFormat="1" ht="17.25">
      <c r="A115" s="111">
        <f t="shared" si="4"/>
        <v>113</v>
      </c>
      <c r="B115" s="265">
        <v>114</v>
      </c>
      <c r="C115" s="94" t="s">
        <v>320</v>
      </c>
      <c r="D115" s="2" t="s">
        <v>337</v>
      </c>
      <c r="E115" s="65" t="s">
        <v>320</v>
      </c>
      <c r="F115" s="65" t="s">
        <v>321</v>
      </c>
      <c r="G115" s="10" t="s">
        <v>306</v>
      </c>
      <c r="H115" s="84"/>
      <c r="I115" s="96" t="s">
        <v>242</v>
      </c>
      <c r="J115" s="2">
        <v>2</v>
      </c>
      <c r="K115" s="112"/>
      <c r="L115" s="106"/>
      <c r="M115" s="105"/>
      <c r="N115" s="181" t="s">
        <v>328</v>
      </c>
      <c r="O115" s="57"/>
      <c r="P115" s="275"/>
      <c r="Q115" s="164">
        <v>1615</v>
      </c>
      <c r="R115" s="246"/>
      <c r="S115" s="176"/>
      <c r="T115" s="249"/>
      <c r="U115" s="173"/>
    </row>
    <row r="116" spans="1:21" s="135" customFormat="1" ht="17.25">
      <c r="A116" s="111">
        <f t="shared" si="4"/>
        <v>114</v>
      </c>
      <c r="B116" s="264">
        <v>115</v>
      </c>
      <c r="C116" s="94" t="s">
        <v>322</v>
      </c>
      <c r="D116" s="2" t="s">
        <v>337</v>
      </c>
      <c r="E116" s="65" t="s">
        <v>322</v>
      </c>
      <c r="F116" s="65" t="s">
        <v>323</v>
      </c>
      <c r="G116" s="10" t="s">
        <v>269</v>
      </c>
      <c r="H116" s="84"/>
      <c r="I116" s="118" t="s">
        <v>245</v>
      </c>
      <c r="J116" s="121">
        <v>12</v>
      </c>
      <c r="K116" s="112"/>
      <c r="L116" s="117"/>
      <c r="M116" s="105"/>
      <c r="N116" s="108" t="s">
        <v>328</v>
      </c>
      <c r="O116" s="227"/>
      <c r="P116" s="239"/>
      <c r="Q116" s="144">
        <v>1600</v>
      </c>
      <c r="R116" s="242"/>
      <c r="S116" s="176"/>
      <c r="T116" s="249"/>
      <c r="U116" s="173"/>
    </row>
    <row r="117" spans="1:21" s="135" customFormat="1" ht="18" thickBot="1">
      <c r="A117" s="132">
        <f t="shared" si="4"/>
        <v>115</v>
      </c>
      <c r="B117" s="266">
        <v>116</v>
      </c>
      <c r="C117" s="122" t="s">
        <v>324</v>
      </c>
      <c r="D117" s="123" t="s">
        <v>337</v>
      </c>
      <c r="E117" s="14" t="s">
        <v>324</v>
      </c>
      <c r="F117" s="14" t="s">
        <v>371</v>
      </c>
      <c r="G117" s="14" t="s">
        <v>265</v>
      </c>
      <c r="H117" s="232"/>
      <c r="I117" s="280" t="s">
        <v>325</v>
      </c>
      <c r="J117" s="123" t="s">
        <v>326</v>
      </c>
      <c r="K117" s="281"/>
      <c r="L117" s="286"/>
      <c r="M117" s="124"/>
      <c r="N117" s="283" t="s">
        <v>328</v>
      </c>
      <c r="O117" s="287"/>
      <c r="P117" s="276"/>
      <c r="Q117" s="233">
        <v>1600</v>
      </c>
      <c r="R117" s="288"/>
      <c r="S117" s="176"/>
      <c r="T117" s="249"/>
      <c r="U117" s="173"/>
    </row>
    <row r="118" spans="2:17" ht="17.25">
      <c r="B118" s="260"/>
      <c r="H118" s="86"/>
      <c r="M118" s="29"/>
      <c r="P118"/>
      <c r="Q118"/>
    </row>
    <row r="119" spans="1:18" ht="12.75">
      <c r="A119" s="71"/>
      <c r="B119" s="261"/>
      <c r="F119" s="1"/>
      <c r="G119" s="1"/>
      <c r="H119" s="87"/>
      <c r="I119" s="23"/>
      <c r="J119" s="25"/>
      <c r="K119" s="18"/>
      <c r="L119" s="29"/>
      <c r="M119" s="17"/>
      <c r="N119" s="22"/>
      <c r="O119" s="3"/>
      <c r="P119" s="3"/>
      <c r="R119" s="18"/>
    </row>
    <row r="120" spans="1:16" ht="13.5" thickBot="1">
      <c r="A120" s="71"/>
      <c r="B120" s="261"/>
      <c r="F120" s="1"/>
      <c r="G120" s="1"/>
      <c r="H120" s="87"/>
      <c r="I120" s="23"/>
      <c r="J120" s="25"/>
      <c r="K120" s="18"/>
      <c r="L120" s="29"/>
      <c r="M120" s="17"/>
      <c r="N120" s="22"/>
      <c r="O120" s="3"/>
      <c r="P120" s="3"/>
    </row>
    <row r="121" spans="1:20" ht="17.25" customHeight="1" thickBot="1">
      <c r="A121" s="71"/>
      <c r="B121" s="261"/>
      <c r="F121" s="1"/>
      <c r="G121" s="1"/>
      <c r="H121" s="87"/>
      <c r="I121" s="23"/>
      <c r="J121" s="25"/>
      <c r="K121" s="18"/>
      <c r="L121" s="29"/>
      <c r="M121" s="17"/>
      <c r="N121" s="17"/>
      <c r="O121" s="17"/>
      <c r="P121" s="22"/>
      <c r="R121" s="359" t="s">
        <v>89</v>
      </c>
      <c r="S121" s="360"/>
      <c r="T121" s="166"/>
    </row>
    <row r="122" spans="1:20" ht="15" customHeight="1" thickBot="1">
      <c r="A122" s="71"/>
      <c r="B122" s="261"/>
      <c r="F122" s="1"/>
      <c r="G122" s="1"/>
      <c r="H122" s="87"/>
      <c r="I122" s="24"/>
      <c r="J122" s="26"/>
      <c r="K122" s="18"/>
      <c r="L122" s="30"/>
      <c r="M122" s="17"/>
      <c r="N122" s="17"/>
      <c r="O122" s="17"/>
      <c r="P122" s="22"/>
      <c r="Q122" s="58"/>
      <c r="R122" s="167" t="s">
        <v>40</v>
      </c>
      <c r="S122" s="186" t="s">
        <v>42</v>
      </c>
      <c r="T122" s="165"/>
    </row>
    <row r="123" spans="1:20" ht="16.5" customHeight="1">
      <c r="A123" s="71"/>
      <c r="B123" s="261"/>
      <c r="F123" s="1"/>
      <c r="G123" s="78" t="s">
        <v>11</v>
      </c>
      <c r="H123" s="88"/>
      <c r="I123" s="342">
        <f>SUM(M124:P124)+SUM(P138:P142)</f>
        <v>10</v>
      </c>
      <c r="J123" s="343"/>
      <c r="K123" s="145" t="s">
        <v>12</v>
      </c>
      <c r="L123" s="146" t="s">
        <v>13</v>
      </c>
      <c r="M123" s="147" t="s">
        <v>14</v>
      </c>
      <c r="N123" s="72" t="s">
        <v>15</v>
      </c>
      <c r="O123" s="72" t="s">
        <v>16</v>
      </c>
      <c r="P123" s="75" t="s">
        <v>17</v>
      </c>
      <c r="Q123" s="57"/>
      <c r="R123" s="222">
        <v>1600</v>
      </c>
      <c r="S123" s="223">
        <f aca="true" t="shared" si="5" ref="S123:S147">COUNTIF(Q$3:Q$117,$R123)</f>
        <v>3</v>
      </c>
      <c r="T123" s="165"/>
    </row>
    <row r="124" spans="1:20" ht="16.5" customHeight="1" thickBot="1">
      <c r="A124" s="71"/>
      <c r="B124" s="261"/>
      <c r="G124" s="79" t="s">
        <v>18</v>
      </c>
      <c r="H124" s="89"/>
      <c r="I124" s="344"/>
      <c r="J124" s="345"/>
      <c r="K124" s="12">
        <f>COUNTIF($I$3:$I$117,"A")</f>
        <v>2</v>
      </c>
      <c r="L124" s="74">
        <f>COUNTIF($I$3:$I$117,"FA")</f>
        <v>8</v>
      </c>
      <c r="M124" s="73">
        <f>COUNTIF($J$2:$J$117,"8")</f>
        <v>5</v>
      </c>
      <c r="N124" s="12">
        <f>COUNTIF($J$2:$J$117,"7")</f>
        <v>3</v>
      </c>
      <c r="O124" s="12">
        <f>COUNTIF($J$2:$J$117,"6")</f>
        <v>0</v>
      </c>
      <c r="P124" s="13">
        <f>COUNTIF($J$2:$J$117,"5")</f>
        <v>0</v>
      </c>
      <c r="Q124" s="11">
        <f>+S123</f>
        <v>3</v>
      </c>
      <c r="R124" s="222">
        <v>1615</v>
      </c>
      <c r="S124" s="223">
        <f t="shared" si="5"/>
        <v>3</v>
      </c>
      <c r="T124" s="165"/>
    </row>
    <row r="125" spans="1:20" ht="16.5" customHeight="1">
      <c r="A125" s="71"/>
      <c r="B125" s="261"/>
      <c r="G125" s="78" t="s">
        <v>55</v>
      </c>
      <c r="H125" s="90"/>
      <c r="I125" s="342">
        <f>SUM(K126:P126)+P143+P144+P145+P146</f>
        <v>74</v>
      </c>
      <c r="J125" s="343"/>
      <c r="K125" s="184" t="s">
        <v>84</v>
      </c>
      <c r="L125" s="140" t="s">
        <v>65</v>
      </c>
      <c r="M125" s="76" t="s">
        <v>53</v>
      </c>
      <c r="N125" s="125" t="s">
        <v>54</v>
      </c>
      <c r="O125" s="125" t="s">
        <v>71</v>
      </c>
      <c r="P125" s="127" t="s">
        <v>72</v>
      </c>
      <c r="Q125" s="11">
        <f>+Q124+S124</f>
        <v>6</v>
      </c>
      <c r="R125" s="222">
        <v>1630</v>
      </c>
      <c r="S125" s="223">
        <f t="shared" si="5"/>
        <v>3</v>
      </c>
      <c r="T125" s="165"/>
    </row>
    <row r="126" spans="1:20" ht="16.5" customHeight="1" thickBot="1">
      <c r="A126" s="71"/>
      <c r="B126" s="261"/>
      <c r="G126" s="79" t="s">
        <v>56</v>
      </c>
      <c r="H126" s="89"/>
      <c r="I126" s="344"/>
      <c r="J126" s="345"/>
      <c r="K126" s="185">
        <f>COUNTIF($J$2:$J$117,"R5")</f>
        <v>12</v>
      </c>
      <c r="L126" s="73">
        <f>COUNTIF($J$2:$J$117,"R4")</f>
        <v>0</v>
      </c>
      <c r="M126" s="12">
        <f>COUNTIF($J$2:$J$117,"R3")</f>
        <v>9</v>
      </c>
      <c r="N126" s="126">
        <f>COUNTIF($J$2:$J$117,"R2")</f>
        <v>7</v>
      </c>
      <c r="O126" s="126">
        <f>COUNTIF($J$2:$J$117,"R2J")</f>
        <v>10</v>
      </c>
      <c r="P126" s="128">
        <f>COUNTIF($J$3:$J$117,"R1")</f>
        <v>0</v>
      </c>
      <c r="Q126" s="81">
        <f aca="true" t="shared" si="6" ref="Q126:Q135">+Q125+S125</f>
        <v>9</v>
      </c>
      <c r="R126" s="222">
        <v>1645</v>
      </c>
      <c r="S126" s="223">
        <f t="shared" si="5"/>
        <v>4</v>
      </c>
      <c r="T126" s="165"/>
    </row>
    <row r="127" spans="1:20" ht="16.5" customHeight="1">
      <c r="A127" s="71"/>
      <c r="B127" s="261"/>
      <c r="G127" s="80" t="s">
        <v>19</v>
      </c>
      <c r="H127" s="90"/>
      <c r="I127" s="342">
        <f>SUM(M128+N128+O128+P128+P137)</f>
        <v>12</v>
      </c>
      <c r="J127" s="343"/>
      <c r="K127" s="145" t="s">
        <v>20</v>
      </c>
      <c r="L127" s="146" t="s">
        <v>21</v>
      </c>
      <c r="M127" s="147" t="s">
        <v>22</v>
      </c>
      <c r="N127" s="72" t="s">
        <v>23</v>
      </c>
      <c r="O127" s="72" t="s">
        <v>24</v>
      </c>
      <c r="P127" s="75" t="s">
        <v>25</v>
      </c>
      <c r="Q127" s="11">
        <f t="shared" si="6"/>
        <v>13</v>
      </c>
      <c r="R127" s="222">
        <v>1700</v>
      </c>
      <c r="S127" s="223">
        <f t="shared" si="5"/>
        <v>3</v>
      </c>
      <c r="T127" s="165"/>
    </row>
    <row r="128" spans="1:20" ht="16.5" customHeight="1" thickBot="1">
      <c r="A128" s="71"/>
      <c r="B128" s="261"/>
      <c r="G128" s="79" t="s">
        <v>26</v>
      </c>
      <c r="H128" s="89"/>
      <c r="I128" s="344"/>
      <c r="J128" s="345"/>
      <c r="K128" s="12">
        <f>COUNTIF($I$3:$I$117,"N")</f>
        <v>1</v>
      </c>
      <c r="L128" s="74">
        <f>COUNTIF($I$3:$I$117,"FN")</f>
        <v>11</v>
      </c>
      <c r="M128" s="73">
        <f>COUNTIF($J$2:$J$117,"4")</f>
        <v>1</v>
      </c>
      <c r="N128" s="12">
        <f>COUNTIF($J$2:$J$117,"3")</f>
        <v>5</v>
      </c>
      <c r="O128" s="12">
        <f>COUNTIF($J$2:$J$117,"2")</f>
        <v>4</v>
      </c>
      <c r="P128" s="13">
        <f>COUNTIF($J$2:$J$117,"1")</f>
        <v>1</v>
      </c>
      <c r="Q128" s="11">
        <f t="shared" si="6"/>
        <v>16</v>
      </c>
      <c r="R128" s="222">
        <v>1715</v>
      </c>
      <c r="S128" s="223">
        <f t="shared" si="5"/>
        <v>3</v>
      </c>
      <c r="T128" s="165"/>
    </row>
    <row r="129" spans="1:20" ht="16.5" customHeight="1">
      <c r="A129" s="71"/>
      <c r="B129" s="261"/>
      <c r="G129" s="80" t="s">
        <v>27</v>
      </c>
      <c r="H129" s="90"/>
      <c r="I129" s="342">
        <f>COUNTIF(I$2:I$117,"F2")</f>
        <v>8</v>
      </c>
      <c r="J129" s="343"/>
      <c r="K129" s="191"/>
      <c r="L129" s="192"/>
      <c r="M129" s="147" t="s">
        <v>28</v>
      </c>
      <c r="N129" s="72" t="s">
        <v>29</v>
      </c>
      <c r="O129" s="72" t="s">
        <v>30</v>
      </c>
      <c r="P129" s="75" t="s">
        <v>31</v>
      </c>
      <c r="Q129" s="11">
        <f t="shared" si="6"/>
        <v>19</v>
      </c>
      <c r="R129" s="222">
        <v>1730</v>
      </c>
      <c r="S129" s="223">
        <f t="shared" si="5"/>
        <v>3</v>
      </c>
      <c r="T129" s="165"/>
    </row>
    <row r="130" spans="1:20" ht="16.5" customHeight="1" thickBot="1">
      <c r="A130" s="71"/>
      <c r="B130" s="261"/>
      <c r="G130" s="79" t="s">
        <v>32</v>
      </c>
      <c r="H130" s="89"/>
      <c r="I130" s="344"/>
      <c r="J130" s="345"/>
      <c r="K130" s="193"/>
      <c r="L130" s="194"/>
      <c r="M130" s="73">
        <f>COUNTIF($J$2:$J$117,"14")</f>
        <v>6</v>
      </c>
      <c r="N130" s="12">
        <f>COUNTIF($J$2:$J$117,"13")</f>
        <v>1</v>
      </c>
      <c r="O130" s="12">
        <f>COUNTIF($J$2:$J$117,"12")</f>
        <v>1</v>
      </c>
      <c r="P130" s="13">
        <f>COUNTIF($J$2:$J$117,"11")</f>
        <v>0</v>
      </c>
      <c r="Q130" s="11">
        <f t="shared" si="6"/>
        <v>22</v>
      </c>
      <c r="R130" s="222">
        <v>1745</v>
      </c>
      <c r="S130" s="223">
        <f t="shared" si="5"/>
        <v>3</v>
      </c>
      <c r="T130" s="165"/>
    </row>
    <row r="131" spans="1:20" ht="16.5" customHeight="1">
      <c r="A131" s="71"/>
      <c r="B131" s="261"/>
      <c r="G131" s="80" t="s">
        <v>85</v>
      </c>
      <c r="H131" s="206"/>
      <c r="I131" s="342">
        <f>P132</f>
        <v>9</v>
      </c>
      <c r="J131" s="343"/>
      <c r="K131" s="204"/>
      <c r="L131" s="205"/>
      <c r="M131" s="209"/>
      <c r="N131" s="210"/>
      <c r="O131" s="210"/>
      <c r="P131" s="207" t="s">
        <v>75</v>
      </c>
      <c r="Q131" s="11">
        <f t="shared" si="6"/>
        <v>25</v>
      </c>
      <c r="R131" s="222">
        <v>1800</v>
      </c>
      <c r="S131" s="223">
        <f t="shared" si="5"/>
        <v>4</v>
      </c>
      <c r="T131" s="165"/>
    </row>
    <row r="132" spans="1:20" ht="16.5" customHeight="1" thickBot="1">
      <c r="A132" s="71"/>
      <c r="B132" s="261"/>
      <c r="G132" s="79" t="s">
        <v>74</v>
      </c>
      <c r="H132" s="89"/>
      <c r="I132" s="344"/>
      <c r="J132" s="345"/>
      <c r="K132" s="202"/>
      <c r="L132" s="203"/>
      <c r="M132" s="211"/>
      <c r="N132" s="212"/>
      <c r="O132" s="212"/>
      <c r="P132" s="149">
        <f>COUNTIF($J$2:$J$117,"16")</f>
        <v>9</v>
      </c>
      <c r="Q132" s="11">
        <f t="shared" si="6"/>
        <v>29</v>
      </c>
      <c r="R132" s="222">
        <v>1815</v>
      </c>
      <c r="S132" s="223">
        <f t="shared" si="5"/>
        <v>3</v>
      </c>
      <c r="T132" s="165"/>
    </row>
    <row r="133" spans="1:20" ht="16.5" customHeight="1">
      <c r="A133" s="71"/>
      <c r="B133" s="261"/>
      <c r="G133" s="80" t="s">
        <v>60</v>
      </c>
      <c r="H133" s="90"/>
      <c r="I133" s="342">
        <f>COUNTIF(I$2:I$117,"GT+")</f>
        <v>1</v>
      </c>
      <c r="J133" s="343"/>
      <c r="K133" s="191"/>
      <c r="L133" s="192"/>
      <c r="M133" s="196"/>
      <c r="N133" s="197"/>
      <c r="O133" s="198"/>
      <c r="P133" s="208" t="s">
        <v>67</v>
      </c>
      <c r="Q133" s="11">
        <f t="shared" si="6"/>
        <v>32</v>
      </c>
      <c r="R133" s="222">
        <v>1830</v>
      </c>
      <c r="S133" s="223">
        <f t="shared" si="5"/>
        <v>2</v>
      </c>
      <c r="T133" s="165"/>
    </row>
    <row r="134" spans="1:20" ht="16.5" customHeight="1" thickBot="1">
      <c r="A134" s="71"/>
      <c r="B134" s="261"/>
      <c r="G134" s="79" t="s">
        <v>61</v>
      </c>
      <c r="H134" s="89"/>
      <c r="I134" s="344"/>
      <c r="J134" s="345"/>
      <c r="K134" s="193"/>
      <c r="L134" s="195"/>
      <c r="M134" s="199"/>
      <c r="N134" s="200"/>
      <c r="O134" s="201"/>
      <c r="P134" s="149">
        <f>COUNTIF($J$2:$J$117,"15")</f>
        <v>1</v>
      </c>
      <c r="Q134" s="11">
        <f t="shared" si="6"/>
        <v>34</v>
      </c>
      <c r="R134" s="222">
        <v>1845</v>
      </c>
      <c r="S134" s="223">
        <f t="shared" si="5"/>
        <v>2</v>
      </c>
      <c r="T134" s="165"/>
    </row>
    <row r="135" spans="1:20" ht="16.5" customHeight="1">
      <c r="A135" s="71"/>
      <c r="B135" s="261"/>
      <c r="G135" s="80" t="s">
        <v>62</v>
      </c>
      <c r="H135" s="90"/>
      <c r="I135" s="342">
        <f>COUNTIF(I$2:I$117,"GT")</f>
        <v>1</v>
      </c>
      <c r="J135" s="343"/>
      <c r="K135" s="191"/>
      <c r="L135" s="192"/>
      <c r="M135" s="196"/>
      <c r="N135" s="197"/>
      <c r="O135" s="145" t="s">
        <v>33</v>
      </c>
      <c r="P135" s="75" t="s">
        <v>34</v>
      </c>
      <c r="Q135" s="11">
        <f t="shared" si="6"/>
        <v>36</v>
      </c>
      <c r="R135" s="222">
        <v>1900</v>
      </c>
      <c r="S135" s="223">
        <f t="shared" si="5"/>
        <v>4</v>
      </c>
      <c r="T135" s="165"/>
    </row>
    <row r="136" spans="1:20" ht="16.5" customHeight="1" thickBot="1">
      <c r="A136" s="71"/>
      <c r="B136" s="261"/>
      <c r="G136" s="79" t="s">
        <v>35</v>
      </c>
      <c r="H136" s="89"/>
      <c r="I136" s="344"/>
      <c r="J136" s="345"/>
      <c r="K136" s="193"/>
      <c r="L136" s="195"/>
      <c r="M136" s="199"/>
      <c r="N136" s="200"/>
      <c r="O136" s="148">
        <f>COUNTIF($J$2:$J$117,"10")</f>
        <v>1</v>
      </c>
      <c r="P136" s="93">
        <f>COUNTIF($J$2:$J$117,"9")</f>
        <v>0</v>
      </c>
      <c r="Q136" s="115">
        <f>+Q135+S135</f>
        <v>40</v>
      </c>
      <c r="R136" s="222">
        <v>1915</v>
      </c>
      <c r="S136" s="223">
        <f t="shared" si="5"/>
        <v>5</v>
      </c>
      <c r="T136" s="268"/>
    </row>
    <row r="137" spans="1:20" ht="16.5" customHeight="1" thickBot="1">
      <c r="A137" s="71"/>
      <c r="B137" s="261"/>
      <c r="G137" s="82" t="s">
        <v>36</v>
      </c>
      <c r="H137" s="100"/>
      <c r="I137" s="346">
        <f>COUNTA(E3:E117)</f>
        <v>115</v>
      </c>
      <c r="J137" s="347"/>
      <c r="K137" s="114">
        <f>I123+I125+I127+I129+I131+I133+I135</f>
        <v>115</v>
      </c>
      <c r="L137" s="33"/>
      <c r="M137" s="33"/>
      <c r="N137" s="348" t="s">
        <v>66</v>
      </c>
      <c r="O137" s="349"/>
      <c r="P137" s="37">
        <f>COUNTIF($J$2:$J$117,"2S")</f>
        <v>1</v>
      </c>
      <c r="Q137" s="115">
        <f aca="true" t="shared" si="7" ref="Q137:Q145">+Q136+S136</f>
        <v>45</v>
      </c>
      <c r="R137" s="222">
        <v>1930</v>
      </c>
      <c r="S137" s="223">
        <f t="shared" si="5"/>
        <v>4</v>
      </c>
      <c r="T137" s="165"/>
    </row>
    <row r="138" spans="1:20" ht="17.25" customHeight="1">
      <c r="A138" s="71"/>
      <c r="B138" s="261"/>
      <c r="G138" s="34" t="s">
        <v>9</v>
      </c>
      <c r="I138" s="36"/>
      <c r="J138" s="35"/>
      <c r="K138" s="150"/>
      <c r="L138" s="37">
        <f>COUNTIF(L3:L117,"CF")+COUNTIF(L3:L117,"CF TM")</f>
        <v>18</v>
      </c>
      <c r="M138" s="38"/>
      <c r="N138" s="31"/>
      <c r="O138" s="216" t="s">
        <v>1</v>
      </c>
      <c r="P138" s="37">
        <f>COUNTIF($H$2:$H$117,"WRC")</f>
        <v>2</v>
      </c>
      <c r="Q138" s="115">
        <f t="shared" si="7"/>
        <v>49</v>
      </c>
      <c r="R138" s="222">
        <v>1945</v>
      </c>
      <c r="S138" s="223">
        <f t="shared" si="5"/>
        <v>3</v>
      </c>
      <c r="T138" s="165"/>
    </row>
    <row r="139" spans="1:20" ht="18" customHeight="1">
      <c r="A139" s="71"/>
      <c r="B139" s="261"/>
      <c r="G139" s="40" t="s">
        <v>78</v>
      </c>
      <c r="H139" s="91"/>
      <c r="I139" s="129"/>
      <c r="J139" s="189"/>
      <c r="K139" s="139"/>
      <c r="L139" s="43">
        <f>COUNTIF(L2:L117,"CF 2RM")+COUNTIF(L3:L117,"CF 2RM TM")+COUNTIF(L3:L117,"CFF 2RM")+COUNTIF(L3:L117,"CFF 2RM TM")+COUNTIF(L3:L117,"CFJ 2RM")</f>
        <v>40</v>
      </c>
      <c r="M139" s="38"/>
      <c r="N139" s="151"/>
      <c r="O139" s="217" t="s">
        <v>86</v>
      </c>
      <c r="P139" s="44">
        <f>COUNTIF($H$2:$H$117,"S 2000")</f>
        <v>0</v>
      </c>
      <c r="Q139" s="115">
        <f t="shared" si="7"/>
        <v>52</v>
      </c>
      <c r="R139" s="222">
        <v>2000</v>
      </c>
      <c r="S139" s="223">
        <f t="shared" si="5"/>
        <v>4</v>
      </c>
      <c r="T139" s="165"/>
    </row>
    <row r="140" spans="1:20" ht="18" customHeight="1">
      <c r="A140" s="71"/>
      <c r="B140" s="261"/>
      <c r="G140" s="40" t="s">
        <v>79</v>
      </c>
      <c r="H140" s="91"/>
      <c r="I140" s="42"/>
      <c r="J140" s="41"/>
      <c r="K140" s="152"/>
      <c r="L140" s="43">
        <f>COUNTIF(L3:L117,"CFF")+COUNTIF(L3:L117,"CFF TM")+COUNTIF(L3:L117,"CFF 2RM")+COUNTIF(L3:L117,"CFF 2RM TM")</f>
        <v>5</v>
      </c>
      <c r="M140" s="38"/>
      <c r="N140" s="153"/>
      <c r="O140" s="213" t="s">
        <v>50</v>
      </c>
      <c r="P140" s="44">
        <f>COUNTIF($J$2:$J$117,"7K")</f>
        <v>0</v>
      </c>
      <c r="Q140" s="115">
        <f t="shared" si="7"/>
        <v>56</v>
      </c>
      <c r="R140" s="222">
        <v>2015</v>
      </c>
      <c r="S140" s="223">
        <f t="shared" si="5"/>
        <v>4</v>
      </c>
      <c r="T140" s="165"/>
    </row>
    <row r="141" spans="1:20" ht="18" customHeight="1">
      <c r="A141" s="71"/>
      <c r="B141" s="261"/>
      <c r="G141" s="40" t="s">
        <v>64</v>
      </c>
      <c r="I141" s="42"/>
      <c r="J141" s="41"/>
      <c r="K141" s="152"/>
      <c r="L141" s="43">
        <f>COUNTIF(L3:L117,"CFJ 2RM")</f>
        <v>9</v>
      </c>
      <c r="M141" s="38"/>
      <c r="N141" s="153"/>
      <c r="O141" s="213" t="s">
        <v>51</v>
      </c>
      <c r="P141" s="44">
        <f>COUNTIF($J$2:$J$117,"6K")</f>
        <v>0</v>
      </c>
      <c r="Q141" s="115">
        <f t="shared" si="7"/>
        <v>60</v>
      </c>
      <c r="R141" s="222">
        <v>2030</v>
      </c>
      <c r="S141" s="223">
        <f t="shared" si="5"/>
        <v>3</v>
      </c>
      <c r="T141" s="165"/>
    </row>
    <row r="142" spans="1:20" ht="18" customHeight="1" thickBot="1">
      <c r="A142" s="71"/>
      <c r="B142" s="261"/>
      <c r="C142" s="221"/>
      <c r="G142" s="40" t="s">
        <v>63</v>
      </c>
      <c r="H142" s="91"/>
      <c r="I142" s="42"/>
      <c r="J142" s="41"/>
      <c r="K142" s="152"/>
      <c r="L142" s="43">
        <f>COUNTIF(L3:L117,"TM")+COUNTIF(L3:L117,"CF TM")+COUNTIF(L3:L117,"CF 2RM TM")+COUNTIF(L3:L117,"CFF 2RM TM")</f>
        <v>27</v>
      </c>
      <c r="M142" s="38"/>
      <c r="N142" s="218"/>
      <c r="O142" s="214" t="s">
        <v>52</v>
      </c>
      <c r="P142" s="220">
        <f>COUNTIF($J$2:$J$117,"5K")</f>
        <v>0</v>
      </c>
      <c r="Q142" s="115">
        <f t="shared" si="7"/>
        <v>63</v>
      </c>
      <c r="R142" s="222">
        <v>2045</v>
      </c>
      <c r="S142" s="223">
        <f t="shared" si="5"/>
        <v>3</v>
      </c>
      <c r="T142" s="165"/>
    </row>
    <row r="143" spans="1:20" ht="18" customHeight="1">
      <c r="A143" s="71"/>
      <c r="B143" s="261"/>
      <c r="C143" s="221"/>
      <c r="G143" s="40" t="s">
        <v>87</v>
      </c>
      <c r="H143" s="91"/>
      <c r="I143" s="254"/>
      <c r="J143" s="255"/>
      <c r="K143" s="139"/>
      <c r="L143" s="43">
        <f>COUNTIF($M$3:$M$117,"TA")</f>
        <v>3</v>
      </c>
      <c r="M143" s="38"/>
      <c r="N143" s="151"/>
      <c r="O143" s="219" t="s">
        <v>82</v>
      </c>
      <c r="P143" s="37">
        <f>COUNTIF($J$2:$J$117,"RC3")</f>
        <v>0</v>
      </c>
      <c r="Q143" s="188">
        <f t="shared" si="7"/>
        <v>66</v>
      </c>
      <c r="R143" s="222">
        <v>2100</v>
      </c>
      <c r="S143" s="223">
        <f t="shared" si="5"/>
        <v>3</v>
      </c>
      <c r="T143" s="165"/>
    </row>
    <row r="144" spans="1:20" ht="18" customHeight="1">
      <c r="A144" s="71"/>
      <c r="B144" s="261"/>
      <c r="C144" s="221"/>
      <c r="G144" s="40" t="s">
        <v>88</v>
      </c>
      <c r="H144" s="91"/>
      <c r="I144" s="254"/>
      <c r="J144" s="255"/>
      <c r="K144" s="91"/>
      <c r="L144" s="315">
        <f>COUNTIF($M$3:$M$117,"CPhB")</f>
        <v>0</v>
      </c>
      <c r="M144" s="38"/>
      <c r="N144" s="153"/>
      <c r="O144" s="152" t="s">
        <v>76</v>
      </c>
      <c r="P144" s="43">
        <f>COUNTIF($J$2:$J$117,"RC4")</f>
        <v>15</v>
      </c>
      <c r="Q144" s="188">
        <f t="shared" si="7"/>
        <v>69</v>
      </c>
      <c r="R144" s="222">
        <v>2115</v>
      </c>
      <c r="S144" s="223">
        <f t="shared" si="5"/>
        <v>3</v>
      </c>
      <c r="T144" s="165"/>
    </row>
    <row r="145" spans="2:20" ht="18" customHeight="1" thickBot="1">
      <c r="B145" s="261"/>
      <c r="G145" s="157" t="s">
        <v>69</v>
      </c>
      <c r="H145" s="158"/>
      <c r="I145" s="159"/>
      <c r="J145" s="160"/>
      <c r="K145" s="161"/>
      <c r="L145" s="131">
        <f>O2</f>
        <v>23</v>
      </c>
      <c r="M145" s="38"/>
      <c r="N145" s="218"/>
      <c r="O145" s="215" t="s">
        <v>77</v>
      </c>
      <c r="P145" s="220">
        <f>COUNTIF($J$2:$J$117,"RC5")</f>
        <v>21</v>
      </c>
      <c r="Q145" s="188">
        <f t="shared" si="7"/>
        <v>72</v>
      </c>
      <c r="R145" s="222">
        <v>2130</v>
      </c>
      <c r="S145" s="223">
        <f t="shared" si="5"/>
        <v>3</v>
      </c>
      <c r="T145" s="165"/>
    </row>
    <row r="146" spans="2:20" ht="18" customHeight="1" thickBot="1">
      <c r="B146" s="261"/>
      <c r="G146" s="183" t="s">
        <v>70</v>
      </c>
      <c r="I146" s="155"/>
      <c r="J146" s="156"/>
      <c r="K146" s="139"/>
      <c r="L146" s="278">
        <f>COUNTIF(M$3:$M$117,"208RC")</f>
        <v>10</v>
      </c>
      <c r="M146" s="77"/>
      <c r="N146" s="252"/>
      <c r="O146" s="251" t="s">
        <v>83</v>
      </c>
      <c r="P146" s="253">
        <f>COUNTIF($J$2:$J$117,"R2Kit")</f>
        <v>0</v>
      </c>
      <c r="Q146" s="188">
        <f>+Q145+S145</f>
        <v>75</v>
      </c>
      <c r="R146" s="222">
        <v>2145</v>
      </c>
      <c r="S146" s="223">
        <f t="shared" si="5"/>
        <v>3</v>
      </c>
      <c r="T146" s="116"/>
    </row>
    <row r="147" spans="2:20" ht="18" customHeight="1" thickBot="1">
      <c r="B147" s="261"/>
      <c r="E147" s="1"/>
      <c r="F147" s="1"/>
      <c r="G147" s="40" t="s">
        <v>80</v>
      </c>
      <c r="H147" s="91"/>
      <c r="I147" s="42"/>
      <c r="J147" s="41"/>
      <c r="K147" s="152"/>
      <c r="L147" s="224">
        <f>COUNTIF(M$3:$M$117,"CTF")</f>
        <v>21</v>
      </c>
      <c r="M147" s="49"/>
      <c r="N147" s="154"/>
      <c r="O147" s="154"/>
      <c r="P147"/>
      <c r="Q147" s="188">
        <f>+Q146+S146</f>
        <v>78</v>
      </c>
      <c r="R147" s="222">
        <v>2200</v>
      </c>
      <c r="S147" s="223">
        <f t="shared" si="5"/>
        <v>0</v>
      </c>
      <c r="T147" s="116"/>
    </row>
    <row r="148" spans="2:19" ht="18" customHeight="1" thickBot="1">
      <c r="B148" s="261"/>
      <c r="E148" s="1"/>
      <c r="F148" s="1"/>
      <c r="G148" s="130" t="s">
        <v>41</v>
      </c>
      <c r="H148" s="33"/>
      <c r="I148" s="45"/>
      <c r="J148" s="45"/>
      <c r="K148" s="46"/>
      <c r="L148" s="231">
        <f>SUM(L146:L147)</f>
        <v>31</v>
      </c>
      <c r="M148" s="49"/>
      <c r="N148" s="154"/>
      <c r="O148" s="154"/>
      <c r="P148"/>
      <c r="Q148" s="188">
        <f>+Q147+S147</f>
        <v>78</v>
      </c>
      <c r="R148" s="222"/>
      <c r="S148" s="178" t="s">
        <v>73</v>
      </c>
    </row>
    <row r="149" spans="2:19" ht="18" customHeight="1" thickBot="1">
      <c r="B149" s="261"/>
      <c r="H149" s="33"/>
      <c r="I149" s="155"/>
      <c r="J149" s="156"/>
      <c r="L149" s="154"/>
      <c r="M149" s="49"/>
      <c r="P149" s="21"/>
      <c r="Q149" s="187"/>
      <c r="R149" s="248">
        <f>I137-L147-L146-L141</f>
        <v>75</v>
      </c>
      <c r="S149" s="179">
        <f>SUM(S123:S147)</f>
        <v>78</v>
      </c>
    </row>
    <row r="150" spans="2:18" ht="18" customHeight="1">
      <c r="B150" s="261"/>
      <c r="G150" s="62"/>
      <c r="I150" s="47"/>
      <c r="J150" s="36"/>
      <c r="K150" s="48" t="s">
        <v>43</v>
      </c>
      <c r="L150" s="32">
        <f>K124+I125+K128+I131</f>
        <v>86</v>
      </c>
      <c r="M150" s="56"/>
      <c r="P150" s="21"/>
      <c r="Q150" s="116"/>
      <c r="R150"/>
    </row>
    <row r="151" spans="2:18" ht="18" customHeight="1">
      <c r="B151" s="261"/>
      <c r="G151" s="63"/>
      <c r="H151" s="91"/>
      <c r="I151" s="50"/>
      <c r="J151" s="42"/>
      <c r="K151" s="51" t="s">
        <v>44</v>
      </c>
      <c r="L151" s="225">
        <f>L148</f>
        <v>31</v>
      </c>
      <c r="M151" s="49"/>
      <c r="P151"/>
      <c r="Q151" s="116"/>
      <c r="R151"/>
    </row>
    <row r="152" spans="2:20" ht="18" customHeight="1">
      <c r="B152" s="261"/>
      <c r="G152" s="63"/>
      <c r="I152" s="52"/>
      <c r="J152" s="52"/>
      <c r="K152" s="51" t="s">
        <v>45</v>
      </c>
      <c r="L152" s="39">
        <f>L150-L151</f>
        <v>55</v>
      </c>
      <c r="M152" s="49"/>
      <c r="P152"/>
      <c r="T152" s="116"/>
    </row>
    <row r="153" spans="2:20" ht="18" customHeight="1" thickBot="1">
      <c r="B153" s="261"/>
      <c r="G153" s="64"/>
      <c r="H153" s="92"/>
      <c r="I153" s="53"/>
      <c r="J153" s="53"/>
      <c r="K153" s="54" t="s">
        <v>46</v>
      </c>
      <c r="L153" s="55">
        <f>L150/I137</f>
        <v>0.7478260869565218</v>
      </c>
      <c r="P153"/>
      <c r="T153" s="163"/>
    </row>
    <row r="154" spans="2:20" ht="18" customHeight="1">
      <c r="B154" s="261"/>
      <c r="G154" s="63"/>
      <c r="I154" s="52"/>
      <c r="J154" s="52"/>
      <c r="K154" s="51" t="s">
        <v>47</v>
      </c>
      <c r="L154" s="39">
        <f>P124+O124+P126+O126+P128+O128+O130+P130+P137</f>
        <v>17</v>
      </c>
      <c r="Q154" s="59"/>
      <c r="R154" s="49"/>
      <c r="S154" s="162"/>
      <c r="T154" s="163"/>
    </row>
    <row r="155" spans="2:20" ht="18" customHeight="1" thickBot="1">
      <c r="B155" s="261"/>
      <c r="G155" s="67"/>
      <c r="H155" s="92"/>
      <c r="I155" s="68"/>
      <c r="J155" s="68"/>
      <c r="K155" s="69" t="s">
        <v>46</v>
      </c>
      <c r="L155" s="70">
        <f>+L154/I137</f>
        <v>0.14782608695652175</v>
      </c>
      <c r="Q155" s="59"/>
      <c r="R155" s="141"/>
      <c r="S155" s="116"/>
      <c r="T155" s="116"/>
    </row>
    <row r="156" spans="1:20" ht="18" customHeight="1">
      <c r="A156"/>
      <c r="B156" s="261"/>
      <c r="P156"/>
      <c r="Q156" s="59"/>
      <c r="R156" s="141"/>
      <c r="S156" s="116"/>
      <c r="T156" s="116"/>
    </row>
    <row r="157" spans="1:20" ht="18" customHeight="1">
      <c r="A157"/>
      <c r="B157" s="261"/>
      <c r="O157" s="59"/>
      <c r="P157" s="141"/>
      <c r="Q157" s="59"/>
      <c r="R157" s="141"/>
      <c r="S157" s="116"/>
      <c r="T157" s="49"/>
    </row>
    <row r="158" spans="1:20" ht="18" customHeight="1">
      <c r="A158"/>
      <c r="B158" s="261"/>
      <c r="O158" s="59"/>
      <c r="P158" s="141"/>
      <c r="Q158" s="59"/>
      <c r="R158" s="141"/>
      <c r="S158" s="116"/>
      <c r="T158" s="162"/>
    </row>
    <row r="159" spans="1:20" ht="18" customHeight="1">
      <c r="A159"/>
      <c r="B159" s="261"/>
      <c r="O159" s="59"/>
      <c r="P159" s="141"/>
      <c r="Q159" s="59"/>
      <c r="R159" s="141"/>
      <c r="S159" s="116"/>
      <c r="T159" s="22"/>
    </row>
    <row r="160" spans="1:20" ht="18" customHeight="1">
      <c r="A160"/>
      <c r="B160" s="261"/>
      <c r="Q160" s="59"/>
      <c r="R160" s="141"/>
      <c r="S160" s="116"/>
      <c r="T160" s="22"/>
    </row>
    <row r="161" spans="1:19" ht="15.75" customHeight="1">
      <c r="A161"/>
      <c r="B161" s="261"/>
      <c r="Q161" s="59"/>
      <c r="R161" s="141"/>
      <c r="S161" s="116"/>
    </row>
    <row r="162" spans="1:19" ht="15.75">
      <c r="A162"/>
      <c r="B162" s="261"/>
      <c r="Q162" s="59"/>
      <c r="R162" s="141"/>
      <c r="S162" s="49"/>
    </row>
    <row r="163" spans="1:19" ht="15.75">
      <c r="A163"/>
      <c r="B163" s="261"/>
      <c r="R163" s="163"/>
      <c r="S163" s="162"/>
    </row>
    <row r="164" spans="1:19" ht="12.75">
      <c r="A164"/>
      <c r="B164" s="261"/>
      <c r="R164" s="18"/>
      <c r="S164" s="3"/>
    </row>
    <row r="165" spans="1:2" ht="12.75">
      <c r="A165"/>
      <c r="B165" s="261"/>
    </row>
    <row r="166" spans="1:2" ht="12.75">
      <c r="A166"/>
      <c r="B166" s="261"/>
    </row>
    <row r="167" spans="1:2" ht="12.75">
      <c r="A167"/>
      <c r="B167" s="261"/>
    </row>
    <row r="168" spans="1:2" ht="12.75">
      <c r="A168"/>
      <c r="B168" s="261"/>
    </row>
    <row r="169" spans="1:2" ht="12.75">
      <c r="A169"/>
      <c r="B169" s="261"/>
    </row>
    <row r="170" spans="1:2" ht="12.75">
      <c r="A170"/>
      <c r="B170" s="261"/>
    </row>
    <row r="171" spans="1:2" ht="12.75">
      <c r="A171"/>
      <c r="B171" s="261"/>
    </row>
    <row r="172" spans="1:18" ht="12.75">
      <c r="A172"/>
      <c r="B172" s="261"/>
      <c r="D172"/>
      <c r="H172"/>
      <c r="I172"/>
      <c r="J172"/>
      <c r="K172"/>
      <c r="L172"/>
      <c r="M172"/>
      <c r="P172"/>
      <c r="Q172"/>
      <c r="R172"/>
    </row>
    <row r="173" spans="1:18" ht="12.75">
      <c r="A173"/>
      <c r="B173" s="261"/>
      <c r="D173"/>
      <c r="H173"/>
      <c r="I173"/>
      <c r="J173"/>
      <c r="K173"/>
      <c r="L173"/>
      <c r="M173"/>
      <c r="P173"/>
      <c r="Q173"/>
      <c r="R173"/>
    </row>
    <row r="174" spans="1:18" ht="12.75">
      <c r="A174"/>
      <c r="B174" s="261"/>
      <c r="D174"/>
      <c r="H174"/>
      <c r="I174"/>
      <c r="J174"/>
      <c r="K174"/>
      <c r="L174"/>
      <c r="M174"/>
      <c r="P174"/>
      <c r="Q174"/>
      <c r="R174"/>
    </row>
    <row r="175" spans="1:18" ht="12.75">
      <c r="A175"/>
      <c r="B175" s="261"/>
      <c r="D175"/>
      <c r="H175"/>
      <c r="I175"/>
      <c r="J175"/>
      <c r="K175"/>
      <c r="L175"/>
      <c r="M175"/>
      <c r="P175"/>
      <c r="Q175"/>
      <c r="R175"/>
    </row>
    <row r="176" spans="1:18" ht="12.75">
      <c r="A176"/>
      <c r="B176" s="261"/>
      <c r="D176"/>
      <c r="H176"/>
      <c r="I176"/>
      <c r="J176"/>
      <c r="K176"/>
      <c r="L176"/>
      <c r="M176"/>
      <c r="P176"/>
      <c r="Q176"/>
      <c r="R176"/>
    </row>
    <row r="177" spans="1:18" ht="12.75">
      <c r="A177"/>
      <c r="B177" s="261"/>
      <c r="D177"/>
      <c r="H177"/>
      <c r="I177"/>
      <c r="J177"/>
      <c r="K177"/>
      <c r="L177"/>
      <c r="M177"/>
      <c r="P177"/>
      <c r="Q177"/>
      <c r="R177"/>
    </row>
    <row r="178" spans="1:18" ht="12.75">
      <c r="A178"/>
      <c r="B178" s="261"/>
      <c r="D178"/>
      <c r="H178"/>
      <c r="I178"/>
      <c r="J178"/>
      <c r="K178"/>
      <c r="L178"/>
      <c r="M178"/>
      <c r="P178"/>
      <c r="Q178"/>
      <c r="R178"/>
    </row>
    <row r="179" spans="1:18" ht="12.75">
      <c r="A179"/>
      <c r="B179" s="261"/>
      <c r="D179"/>
      <c r="H179"/>
      <c r="I179"/>
      <c r="J179"/>
      <c r="K179"/>
      <c r="L179"/>
      <c r="M179"/>
      <c r="P179"/>
      <c r="Q179"/>
      <c r="R179"/>
    </row>
    <row r="180" spans="1:18" ht="12.75">
      <c r="A180"/>
      <c r="B180" s="261"/>
      <c r="D180"/>
      <c r="H180"/>
      <c r="I180"/>
      <c r="J180"/>
      <c r="K180"/>
      <c r="L180"/>
      <c r="M180"/>
      <c r="P180"/>
      <c r="Q180"/>
      <c r="R180"/>
    </row>
    <row r="181" spans="1:18" ht="12.75">
      <c r="A181"/>
      <c r="B181" s="261"/>
      <c r="D181"/>
      <c r="H181"/>
      <c r="I181"/>
      <c r="J181"/>
      <c r="K181"/>
      <c r="L181"/>
      <c r="M181"/>
      <c r="P181"/>
      <c r="Q181"/>
      <c r="R181"/>
    </row>
    <row r="182" spans="1:18" ht="12.75">
      <c r="A182"/>
      <c r="B182" s="261"/>
      <c r="D182"/>
      <c r="H182"/>
      <c r="I182"/>
      <c r="J182"/>
      <c r="K182"/>
      <c r="L182"/>
      <c r="M182"/>
      <c r="P182"/>
      <c r="Q182"/>
      <c r="R182"/>
    </row>
    <row r="183" spans="1:18" ht="12.75">
      <c r="A183"/>
      <c r="B183" s="261"/>
      <c r="D183"/>
      <c r="H183"/>
      <c r="I183"/>
      <c r="J183"/>
      <c r="K183"/>
      <c r="L183"/>
      <c r="M183"/>
      <c r="P183"/>
      <c r="Q183"/>
      <c r="R183"/>
    </row>
    <row r="184" spans="1:18" ht="12.75">
      <c r="A184"/>
      <c r="B184" s="261"/>
      <c r="D184"/>
      <c r="H184"/>
      <c r="I184"/>
      <c r="J184"/>
      <c r="K184"/>
      <c r="L184"/>
      <c r="M184"/>
      <c r="P184"/>
      <c r="Q184"/>
      <c r="R184"/>
    </row>
    <row r="185" spans="1:18" ht="12.75">
      <c r="A185"/>
      <c r="B185" s="261"/>
      <c r="D185"/>
      <c r="H185"/>
      <c r="I185"/>
      <c r="J185"/>
      <c r="K185"/>
      <c r="L185"/>
      <c r="M185"/>
      <c r="P185"/>
      <c r="Q185"/>
      <c r="R185"/>
    </row>
    <row r="186" spans="1:18" ht="12.75">
      <c r="A186"/>
      <c r="B186" s="261"/>
      <c r="D186"/>
      <c r="H186"/>
      <c r="I186"/>
      <c r="J186"/>
      <c r="K186"/>
      <c r="L186"/>
      <c r="M186"/>
      <c r="P186"/>
      <c r="Q186"/>
      <c r="R186"/>
    </row>
    <row r="187" spans="1:18" ht="12.75">
      <c r="A187"/>
      <c r="B187" s="261"/>
      <c r="D187"/>
      <c r="H187"/>
      <c r="I187"/>
      <c r="J187"/>
      <c r="K187"/>
      <c r="L187"/>
      <c r="M187"/>
      <c r="P187"/>
      <c r="Q187"/>
      <c r="R187"/>
    </row>
    <row r="188" spans="1:18" ht="12.75">
      <c r="A188"/>
      <c r="B188" s="261"/>
      <c r="D188"/>
      <c r="H188"/>
      <c r="I188"/>
      <c r="J188"/>
      <c r="K188"/>
      <c r="L188"/>
      <c r="M188"/>
      <c r="P188"/>
      <c r="Q188"/>
      <c r="R188"/>
    </row>
    <row r="189" spans="1:18" ht="12.75">
      <c r="A189"/>
      <c r="B189" s="261"/>
      <c r="D189"/>
      <c r="H189"/>
      <c r="I189"/>
      <c r="J189"/>
      <c r="K189"/>
      <c r="L189"/>
      <c r="M189"/>
      <c r="P189"/>
      <c r="Q189"/>
      <c r="R189"/>
    </row>
    <row r="190" spans="1:18" ht="12.75">
      <c r="A190"/>
      <c r="B190" s="261"/>
      <c r="D190"/>
      <c r="H190"/>
      <c r="I190"/>
      <c r="J190"/>
      <c r="K190"/>
      <c r="L190"/>
      <c r="M190"/>
      <c r="P190"/>
      <c r="Q190"/>
      <c r="R190"/>
    </row>
    <row r="191" spans="1:18" ht="12.75">
      <c r="A191"/>
      <c r="B191" s="261"/>
      <c r="D191"/>
      <c r="H191"/>
      <c r="I191"/>
      <c r="J191"/>
      <c r="K191"/>
      <c r="L191"/>
      <c r="M191"/>
      <c r="P191"/>
      <c r="Q191"/>
      <c r="R191"/>
    </row>
    <row r="192" spans="1:18" ht="12.75">
      <c r="A192"/>
      <c r="B192" s="261"/>
      <c r="D192"/>
      <c r="H192"/>
      <c r="I192"/>
      <c r="J192"/>
      <c r="K192"/>
      <c r="L192"/>
      <c r="M192"/>
      <c r="P192"/>
      <c r="Q192"/>
      <c r="R192"/>
    </row>
    <row r="193" spans="1:18" ht="12.75">
      <c r="A193"/>
      <c r="B193" s="261"/>
      <c r="D193"/>
      <c r="H193"/>
      <c r="I193"/>
      <c r="J193"/>
      <c r="K193"/>
      <c r="L193"/>
      <c r="M193"/>
      <c r="P193"/>
      <c r="Q193"/>
      <c r="R193"/>
    </row>
    <row r="194" spans="1:18" ht="12.75">
      <c r="A194"/>
      <c r="B194" s="261"/>
      <c r="D194"/>
      <c r="H194"/>
      <c r="I194"/>
      <c r="J194"/>
      <c r="K194"/>
      <c r="L194"/>
      <c r="M194"/>
      <c r="P194"/>
      <c r="Q194"/>
      <c r="R194"/>
    </row>
  </sheetData>
  <sheetProtection/>
  <mergeCells count="16">
    <mergeCell ref="I125:J126"/>
    <mergeCell ref="I123:J124"/>
    <mergeCell ref="R121:S121"/>
    <mergeCell ref="I127:J128"/>
    <mergeCell ref="N1:N2"/>
    <mergeCell ref="Q1:Q2"/>
    <mergeCell ref="I131:J132"/>
    <mergeCell ref="I137:J137"/>
    <mergeCell ref="N137:O137"/>
    <mergeCell ref="I129:J130"/>
    <mergeCell ref="A1:A2"/>
    <mergeCell ref="B1:H1"/>
    <mergeCell ref="I133:J134"/>
    <mergeCell ref="I2:J2"/>
    <mergeCell ref="L1:M1"/>
    <mergeCell ref="I135:J136"/>
  </mergeCells>
  <conditionalFormatting sqref="N138 K3:K117">
    <cfRule type="cellIs" priority="369" dxfId="6" operator="equal" stopIfTrue="1">
      <formula>"A"</formula>
    </cfRule>
    <cfRule type="cellIs" priority="370" dxfId="5" operator="equal" stopIfTrue="1">
      <formula>"B"</formula>
    </cfRule>
  </conditionalFormatting>
  <conditionalFormatting sqref="P164 P167:P65536 O156:O159 O123:O136 O138:O153 N125:N126 Q154:Q162 Q123:Q149 O1">
    <cfRule type="cellIs" priority="368" dxfId="0" operator="equal" stopIfTrue="1">
      <formula>"à marquer"</formula>
    </cfRule>
  </conditionalFormatting>
  <conditionalFormatting sqref="P156:P159 P123:P153 R154:R163 R123:R149 R75:R77 R61:R64 R55:R59 R66:R73 R79:R109 R114:R117 R7:R53 P3:P117">
    <cfRule type="cellIs" priority="366" dxfId="3" operator="equal" stopIfTrue="1">
      <formula>"OK"</formula>
    </cfRule>
    <cfRule type="cellIs" priority="367" dxfId="2" operator="equal" stopIfTrue="1">
      <formula>"NON"</formula>
    </cfRule>
  </conditionalFormatting>
  <conditionalFormatting sqref="Q1 R1:R2">
    <cfRule type="cellIs" priority="365" dxfId="1" operator="equal" stopIfTrue="1">
      <formula>"à marquer"</formula>
    </cfRule>
  </conditionalFormatting>
  <conditionalFormatting sqref="O3:O117">
    <cfRule type="cellIs" priority="377" dxfId="0" operator="equal" stopIfTrue="1">
      <formula>"X"</formula>
    </cfRule>
  </conditionalFormatting>
  <printOptions horizontalCentered="1"/>
  <pageMargins left="0.15748031496062992" right="0.15748031496062992" top="0.4724409448818898" bottom="0.4724409448818898" header="0.1968503937007874" footer="0.1968503937007874"/>
  <pageSetup horizontalDpi="300" verticalDpi="300" orientation="landscape" paperSize="8" scale="80" r:id="rId3"/>
  <headerFooter alignWithMargins="0">
    <oddHeader>&amp;C&amp;"Arial,Gras italique"&amp;18Proposition pour l'ordre des départs</oddHeader>
    <oddFooter>&amp;LC.BONIN - &amp;F&amp;Cpage &amp;P / &amp;N&amp;R&amp;D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E14" sqref="E14:E15"/>
    </sheetView>
  </sheetViews>
  <sheetFormatPr defaultColWidth="11.421875" defaultRowHeight="12.75"/>
  <sheetData>
    <row r="1" spans="1:2" ht="12.75">
      <c r="A1" s="250"/>
      <c r="B1" s="3"/>
    </row>
    <row r="2" spans="1:2" ht="12.75">
      <c r="A2" s="250"/>
      <c r="B2" s="3"/>
    </row>
    <row r="3" spans="1:2" ht="12.75">
      <c r="A3" s="250"/>
      <c r="B3" s="3"/>
    </row>
    <row r="4" spans="1:2" ht="12.75">
      <c r="A4" s="250"/>
      <c r="B4" s="3"/>
    </row>
    <row r="5" spans="1:2" ht="12.75">
      <c r="A5" s="250"/>
      <c r="B5" s="3"/>
    </row>
    <row r="6" spans="1:2" ht="12.75">
      <c r="A6" s="250"/>
      <c r="B6" s="3"/>
    </row>
    <row r="7" spans="1:2" ht="12.75">
      <c r="A7" s="250"/>
      <c r="B7" s="3"/>
    </row>
    <row r="8" spans="1:2" ht="12.75">
      <c r="A8" s="250"/>
      <c r="B8" s="3"/>
    </row>
    <row r="9" spans="1:2" ht="12.75">
      <c r="A9" s="250"/>
      <c r="B9" s="3"/>
    </row>
    <row r="10" spans="1:2" ht="12.75">
      <c r="A10" s="250"/>
      <c r="B10" s="3"/>
    </row>
    <row r="11" spans="1:2" ht="12.75">
      <c r="A11" s="250"/>
      <c r="B11" s="3"/>
    </row>
    <row r="12" spans="1:2" ht="12.75">
      <c r="A12" s="250"/>
      <c r="B12" s="3"/>
    </row>
    <row r="13" spans="1:2" ht="12.75">
      <c r="A13" s="250"/>
      <c r="B13" s="3"/>
    </row>
    <row r="14" spans="1:2" ht="12.75">
      <c r="A14" s="250"/>
      <c r="B14" s="3"/>
    </row>
    <row r="15" spans="1:2" ht="12.75">
      <c r="A15" s="250"/>
      <c r="B15" s="3"/>
    </row>
    <row r="16" spans="1:2" ht="12.75">
      <c r="A16" s="250"/>
      <c r="B16" s="3"/>
    </row>
    <row r="17" spans="1:2" ht="12.75">
      <c r="A17" s="250"/>
      <c r="B17" s="3"/>
    </row>
    <row r="18" spans="1:2" ht="12.75">
      <c r="A18" s="250"/>
      <c r="B18" s="3"/>
    </row>
    <row r="19" spans="1:2" ht="12.75">
      <c r="A19" s="250"/>
      <c r="B19" s="3"/>
    </row>
    <row r="20" spans="1:2" ht="12.75">
      <c r="A20" s="250"/>
      <c r="B20" s="3"/>
    </row>
    <row r="21" spans="1:2" ht="12.75">
      <c r="A21" s="250"/>
      <c r="B21" s="3"/>
    </row>
    <row r="22" spans="1:2" ht="12.75">
      <c r="A22" s="250"/>
      <c r="B22" s="3"/>
    </row>
    <row r="23" spans="1:2" ht="12.75">
      <c r="A23" s="250"/>
      <c r="B23" s="3"/>
    </row>
    <row r="24" spans="1:2" ht="12.75">
      <c r="A24" s="250"/>
      <c r="B24" s="3"/>
    </row>
    <row r="25" spans="1:2" ht="12.75">
      <c r="A25" s="22"/>
      <c r="B25" s="3"/>
    </row>
    <row r="26" spans="1:2" ht="12.75">
      <c r="A26" s="22"/>
      <c r="B26" s="3"/>
    </row>
    <row r="27" spans="1:2" ht="12.75">
      <c r="A27" s="3"/>
      <c r="B27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jean-marc segouin</cp:lastModifiedBy>
  <cp:lastPrinted>2021-09-15T17:23:31Z</cp:lastPrinted>
  <dcterms:created xsi:type="dcterms:W3CDTF">2004-09-14T12:09:41Z</dcterms:created>
  <dcterms:modified xsi:type="dcterms:W3CDTF">2021-09-16T22:01:32Z</dcterms:modified>
  <cp:category/>
  <cp:version/>
  <cp:contentType/>
  <cp:contentStatus/>
</cp:coreProperties>
</file>